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20" documentId="13_ncr:1_{5BA02538-811F-42F0-BADB-C71500E220BE}" xr6:coauthVersionLast="47" xr6:coauthVersionMax="47" xr10:uidLastSave="{1AEA0323-FB0E-4067-8A8B-0E2DFFE65F20}"/>
  <bookViews>
    <workbookView xWindow="-108" yWindow="-108" windowWidth="23256" windowHeight="12576" activeTab="1" xr2:uid="{00000000-000D-0000-FFFF-FFFF00000000}"/>
  </bookViews>
  <sheets>
    <sheet name="Plan1" sheetId="1" r:id="rId1"/>
    <sheet name="Planilha1" sheetId="3" r:id="rId2"/>
    <sheet name="Plan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5" i="2"/>
  <c r="K16" i="2"/>
  <c r="K17" i="2"/>
  <c r="K18" i="2"/>
  <c r="K19" i="2"/>
  <c r="E5" i="2"/>
  <c r="E6" i="2"/>
  <c r="H6" i="2" s="1"/>
  <c r="E7" i="2"/>
  <c r="H7" i="2" s="1"/>
  <c r="E8" i="2"/>
  <c r="H8" i="2" s="1"/>
  <c r="E9" i="2"/>
  <c r="E10" i="2"/>
  <c r="E11" i="2"/>
  <c r="E12" i="2"/>
  <c r="E13" i="2"/>
  <c r="E14" i="2"/>
  <c r="H14" i="2" s="1"/>
  <c r="K14" i="2" s="1"/>
  <c r="E15" i="2"/>
  <c r="H15" i="2" s="1"/>
  <c r="E16" i="2"/>
  <c r="H16" i="2" s="1"/>
  <c r="E17" i="2"/>
  <c r="E18" i="2"/>
  <c r="H18" i="2" s="1"/>
  <c r="E19" i="2"/>
  <c r="H19" i="2" s="1"/>
  <c r="H5" i="2"/>
  <c r="H9" i="2"/>
  <c r="H10" i="2"/>
  <c r="H11" i="2"/>
  <c r="H12" i="2"/>
  <c r="H13" i="2"/>
  <c r="K13" i="2" s="1"/>
  <c r="H17" i="2"/>
  <c r="E4" i="2"/>
  <c r="H4" i="2" s="1"/>
  <c r="K4" i="2" s="1"/>
  <c r="K112" i="1" l="1"/>
  <c r="K122" i="1"/>
  <c r="K44" i="1"/>
  <c r="K46" i="1" s="1"/>
  <c r="K45" i="1"/>
  <c r="K47" i="1"/>
  <c r="K35" i="1" l="1"/>
  <c r="F35" i="1" s="1"/>
  <c r="H35" i="1" s="1"/>
  <c r="I35" i="1" s="1"/>
  <c r="K34" i="1"/>
  <c r="F34" i="1" s="1"/>
  <c r="H34" i="1" s="1"/>
  <c r="I34" i="1" s="1"/>
  <c r="L36" i="1"/>
  <c r="K36" i="1"/>
  <c r="H36" i="1" s="1"/>
  <c r="I36" i="1" s="1"/>
  <c r="F45" i="1"/>
  <c r="H45" i="1" s="1"/>
  <c r="I45" i="1" s="1"/>
  <c r="K33" i="1"/>
  <c r="H33" i="1" s="1"/>
  <c r="I33" i="1" s="1"/>
  <c r="H39" i="1"/>
  <c r="I39" i="1" s="1"/>
  <c r="F55" i="1"/>
  <c r="H55" i="1" s="1"/>
  <c r="I55" i="1" s="1"/>
  <c r="K56" i="1"/>
  <c r="H47" i="1"/>
  <c r="I47" i="1" s="1"/>
  <c r="K60" i="1"/>
  <c r="F60" i="1" s="1"/>
  <c r="H60" i="1" s="1"/>
  <c r="I60" i="1" s="1"/>
  <c r="K59" i="1"/>
  <c r="H59" i="1" s="1"/>
  <c r="I59" i="1" s="1"/>
  <c r="F122" i="1"/>
  <c r="H122" i="1" s="1"/>
  <c r="I122" i="1" s="1"/>
  <c r="I121" i="1" s="1"/>
  <c r="C19" i="2" s="1"/>
  <c r="F112" i="1"/>
  <c r="H112" i="1" s="1"/>
  <c r="I112" i="1" s="1"/>
  <c r="H111" i="1"/>
  <c r="I111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10" i="1"/>
  <c r="I110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/>
  <c r="H108" i="1"/>
  <c r="I108" i="1" s="1"/>
  <c r="H87" i="1"/>
  <c r="I87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76" i="1"/>
  <c r="I76" i="1" s="1"/>
  <c r="H63" i="1"/>
  <c r="I63" i="1"/>
  <c r="H64" i="1"/>
  <c r="I64" i="1" s="1"/>
  <c r="H65" i="1"/>
  <c r="I65" i="1" s="1"/>
  <c r="H62" i="1"/>
  <c r="I62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58" i="1"/>
  <c r="I58" i="1" s="1"/>
  <c r="H56" i="1"/>
  <c r="I56" i="1" s="1"/>
  <c r="H42" i="1"/>
  <c r="I42" i="1" s="1"/>
  <c r="H41" i="1"/>
  <c r="I41" i="1" s="1"/>
  <c r="H31" i="1"/>
  <c r="I31" i="1" s="1"/>
  <c r="H27" i="1"/>
  <c r="I27" i="1" s="1"/>
  <c r="H28" i="1"/>
  <c r="I28" i="1" s="1"/>
  <c r="H29" i="1"/>
  <c r="I29" i="1" s="1"/>
  <c r="H30" i="1"/>
  <c r="I30" i="1" s="1"/>
  <c r="H26" i="1"/>
  <c r="I26" i="1" s="1"/>
  <c r="H13" i="1"/>
  <c r="I13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12" i="1"/>
  <c r="I12" i="1" s="1"/>
  <c r="H11" i="1"/>
  <c r="I11" i="1" s="1"/>
  <c r="H9" i="1"/>
  <c r="I9" i="1" s="1"/>
  <c r="H8" i="1"/>
  <c r="I8" i="1" s="1"/>
  <c r="L19" i="2" l="1"/>
  <c r="I19" i="2"/>
  <c r="F19" i="2"/>
  <c r="H38" i="1"/>
  <c r="I38" i="1" s="1"/>
  <c r="I37" i="1" s="1"/>
  <c r="C8" i="2" s="1"/>
  <c r="K49" i="1"/>
  <c r="F49" i="1" s="1"/>
  <c r="F46" i="1"/>
  <c r="H46" i="1" s="1"/>
  <c r="I46" i="1" s="1"/>
  <c r="I40" i="1"/>
  <c r="C9" i="2" s="1"/>
  <c r="F44" i="1"/>
  <c r="H44" i="1" s="1"/>
  <c r="I44" i="1" s="1"/>
  <c r="H14" i="1"/>
  <c r="I14" i="1" s="1"/>
  <c r="I10" i="1" s="1"/>
  <c r="C5" i="2" s="1"/>
  <c r="I109" i="1"/>
  <c r="C18" i="2" s="1"/>
  <c r="I86" i="1"/>
  <c r="C17" i="2" s="1"/>
  <c r="I75" i="1"/>
  <c r="C16" i="2" s="1"/>
  <c r="I61" i="1"/>
  <c r="C15" i="2" s="1"/>
  <c r="I57" i="1"/>
  <c r="C14" i="2" s="1"/>
  <c r="I54" i="1"/>
  <c r="C13" i="2" s="1"/>
  <c r="I32" i="1"/>
  <c r="C7" i="2" s="1"/>
  <c r="I25" i="1"/>
  <c r="C6" i="2" s="1"/>
  <c r="I7" i="1"/>
  <c r="C4" i="2" s="1"/>
  <c r="I18" i="2" l="1"/>
  <c r="F18" i="2"/>
  <c r="L18" i="2"/>
  <c r="L17" i="2"/>
  <c r="I17" i="2"/>
  <c r="F17" i="2"/>
  <c r="L16" i="2"/>
  <c r="I16" i="2"/>
  <c r="F16" i="2"/>
  <c r="I15" i="2"/>
  <c r="F15" i="2"/>
  <c r="L15" i="2"/>
  <c r="L14" i="2"/>
  <c r="F14" i="2"/>
  <c r="I14" i="2"/>
  <c r="L13" i="2"/>
  <c r="F13" i="2"/>
  <c r="I13" i="2"/>
  <c r="L9" i="2"/>
  <c r="F9" i="2"/>
  <c r="I9" i="2"/>
  <c r="L8" i="2"/>
  <c r="I8" i="2"/>
  <c r="F8" i="2"/>
  <c r="L7" i="2"/>
  <c r="I7" i="2"/>
  <c r="F7" i="2"/>
  <c r="L6" i="2"/>
  <c r="I6" i="2"/>
  <c r="F6" i="2"/>
  <c r="I5" i="2"/>
  <c r="L5" i="2"/>
  <c r="F5" i="2"/>
  <c r="F4" i="2"/>
  <c r="L4" i="2"/>
  <c r="I4" i="2"/>
  <c r="I43" i="1"/>
  <c r="C10" i="2" s="1"/>
  <c r="K52" i="1"/>
  <c r="K53" i="1" s="1"/>
  <c r="F53" i="1" s="1"/>
  <c r="H53" i="1" s="1"/>
  <c r="I53" i="1" s="1"/>
  <c r="H49" i="1"/>
  <c r="I49" i="1" s="1"/>
  <c r="F50" i="1"/>
  <c r="H50" i="1" s="1"/>
  <c r="I50" i="1" s="1"/>
  <c r="F10" i="2" l="1"/>
  <c r="I10" i="2"/>
  <c r="L10" i="2"/>
  <c r="F52" i="1"/>
  <c r="H52" i="1" s="1"/>
  <c r="I52" i="1" s="1"/>
  <c r="I51" i="1" s="1"/>
  <c r="C12" i="2" s="1"/>
  <c r="I48" i="1"/>
  <c r="C11" i="2" s="1"/>
  <c r="L12" i="2" l="1"/>
  <c r="I12" i="2"/>
  <c r="F12" i="2"/>
  <c r="L11" i="2"/>
  <c r="L22" i="2" s="1"/>
  <c r="I11" i="2"/>
  <c r="I22" i="2" s="1"/>
  <c r="F11" i="2"/>
  <c r="C21" i="2"/>
  <c r="F22" i="2"/>
  <c r="I124" i="1"/>
</calcChain>
</file>

<file path=xl/sharedStrings.xml><?xml version="1.0" encoding="utf-8"?>
<sst xmlns="http://schemas.openxmlformats.org/spreadsheetml/2006/main" count="554" uniqueCount="331">
  <si>
    <t xml:space="preserve">Nome: PREFEITURA MUNICIPAL DE BELMONTE - CENTRO MUNICIPAL DE EDUCACAO INFANTIL PINGO DE OURO         </t>
  </si>
  <si>
    <r>
      <rPr>
        <b/>
        <sz val="9"/>
        <rFont val="Calibri"/>
        <family val="2"/>
        <scheme val="minor"/>
      </rPr>
      <t>Endereço:</t>
    </r>
    <r>
      <rPr>
        <sz val="9"/>
        <rFont val="Calibri"/>
        <family val="2"/>
        <scheme val="minor"/>
      </rPr>
      <t xml:space="preserve"> R Engenheiro Francisco Passos, 133- Belmonte, Belmonte - Santa Catarina,  Belmonte-SC</t>
    </r>
  </si>
  <si>
    <r>
      <rPr>
        <b/>
        <sz val="9"/>
        <rFont val="Calibri"/>
        <family val="2"/>
        <scheme val="minor"/>
      </rPr>
      <t xml:space="preserve">Obra: </t>
    </r>
    <r>
      <rPr>
        <sz val="9"/>
        <rFont val="Calibri"/>
        <family val="2"/>
        <scheme val="minor"/>
      </rPr>
      <t>Reforma e ampliação dos banheiros e amplição da lavanderia/escritório.</t>
    </r>
  </si>
  <si>
    <r>
      <rPr>
        <b/>
        <sz val="9"/>
        <rFont val="Calibri"/>
        <family val="2"/>
        <scheme val="minor"/>
      </rPr>
      <t xml:space="preserve">Responsável técnico: </t>
    </r>
    <r>
      <rPr>
        <sz val="9"/>
        <rFont val="Calibri"/>
        <family val="2"/>
        <scheme val="minor"/>
      </rPr>
      <t xml:space="preserve"> Indianara Follmann</t>
    </r>
  </si>
  <si>
    <t>CPF: 076.472.999-30</t>
  </si>
  <si>
    <r>
      <t xml:space="preserve">Metragem  </t>
    </r>
    <r>
      <rPr>
        <sz val="9"/>
        <rFont val="Calibri"/>
        <family val="2"/>
        <scheme val="minor"/>
      </rPr>
      <t>Área reforma: 36,24m² Área ampliar: 38,26m²</t>
    </r>
    <r>
      <rPr>
        <b/>
        <sz val="9"/>
        <rFont val="Calibri"/>
        <family val="2"/>
        <scheme val="minor"/>
      </rPr>
      <t xml:space="preserve">  </t>
    </r>
  </si>
  <si>
    <t>BDI</t>
  </si>
  <si>
    <t>Item</t>
  </si>
  <si>
    <t>Orgão/SC</t>
  </si>
  <si>
    <t>Serviço</t>
  </si>
  <si>
    <t>Unidade</t>
  </si>
  <si>
    <t>Quantidade</t>
  </si>
  <si>
    <t>Custo unitário (R$)</t>
  </si>
  <si>
    <t>Custo total (R$)</t>
  </si>
  <si>
    <t>Custo total + BDI (R$)</t>
  </si>
  <si>
    <t>Observações</t>
  </si>
  <si>
    <t>SERVIÇOS PRELIMINARES</t>
  </si>
  <si>
    <t>1.1</t>
  </si>
  <si>
    <t>DEINFRA</t>
  </si>
  <si>
    <t>ABRIGO PROVISÓRIO DE PINUS</t>
  </si>
  <si>
    <t>m²</t>
  </si>
  <si>
    <t xml:space="preserve">Depósito provisório geral </t>
  </si>
  <si>
    <t>1.2</t>
  </si>
  <si>
    <t>PLACA DE OBRA PINTADA E FIXADA EM ESTRUTURA DE MADEIRA</t>
  </si>
  <si>
    <t>Placa de obra</t>
  </si>
  <si>
    <t>INFRAESTRUTURA</t>
  </si>
  <si>
    <t>2.1</t>
  </si>
  <si>
    <t xml:space="preserve">Locação da Obra </t>
  </si>
  <si>
    <t>M</t>
  </si>
  <si>
    <t>2.2</t>
  </si>
  <si>
    <t>SINAPI</t>
  </si>
  <si>
    <t>ESCAVAÇÃO MECANIZADA PARA BLOCO DE COROAMENTO OU SAPATA, COM PREVISÃO DE FÔRMA, COM RETROESCAVADEIRA. AF_06/2017</t>
  </si>
  <si>
    <t>M³</t>
  </si>
  <si>
    <t>Escavação mecanica para Sapatas</t>
  </si>
  <si>
    <t>2.3</t>
  </si>
  <si>
    <t>M²</t>
  </si>
  <si>
    <t>Compactação base para sapatas</t>
  </si>
  <si>
    <t>2.4</t>
  </si>
  <si>
    <t>2.5</t>
  </si>
  <si>
    <t>LASTRO DE CONCRETO MAGRO, APLICADO EM BLOCOS DE COROAMENTO OU SAPATAS,ESPESSURA DE 3 CM. AF_08/2017</t>
  </si>
  <si>
    <t>Lastro de concreto magro nas sapatas</t>
  </si>
  <si>
    <t>2.6</t>
  </si>
  <si>
    <t>ARMAÇÃO DE BLOCO, VIGA BALDRAME E SAPATA UTILIZANDO AÇO CA-60 DE 5 MM - MONTAGEM. AF_06/2017</t>
  </si>
  <si>
    <t>KG</t>
  </si>
  <si>
    <t>Armação de ferragem para Sapata, aço CA-60 5mm</t>
  </si>
  <si>
    <t>2.7</t>
  </si>
  <si>
    <t>96544</t>
  </si>
  <si>
    <t>ARMAÇÃO DE BLOCO, VIGA BALDRAME OU SAPATA UTILIZANDO AÇO CA-50 DE 6,3 MM - MONTAGEM. AF_06/2017</t>
  </si>
  <si>
    <t>Armação de ferragem para  sapata, aço CA-50 6,3mm</t>
  </si>
  <si>
    <t>2.8</t>
  </si>
  <si>
    <t>ARMAÇÃO DE BLOCO, VIGA BALDRAME OU SAPATA UTILIZANDO AÇO CA-50 DE 8 MM - MONTAGEM. AF_06/2017</t>
  </si>
  <si>
    <t>Armação de ferragem para sapata, aço CA-50 8mm</t>
  </si>
  <si>
    <t>2.9</t>
  </si>
  <si>
    <t>ARMAÇÃO DE BLOCO, VIGA BALDRAME OU SAPATA UTILIZANDO AÇO CA-50 DE 10 MM - MONTAGEM. AF_06/2017</t>
  </si>
  <si>
    <t>Armação de ferragem para sapata, aço CA-50 10mm</t>
  </si>
  <si>
    <t>2.10</t>
  </si>
  <si>
    <t>ARMAÇÃO DE PILAR OU VIGA DE UMA ESTRUTURA CONVENCIONAL DE CONCRETO ARMADO EM UMA EDIFICAÇÃO TÉRREA OU SOBRADO UTILIZANDO AÇO CA-60 DE 5,0 MM - MONTAGEM. AF_12/2015</t>
  </si>
  <si>
    <t>Armação de ferragem para arranque de Pilar e Viga baldrame, aço CA-60 5mm</t>
  </si>
  <si>
    <t>2.11</t>
  </si>
  <si>
    <t>ARMAÇÃO DE PILAR OU VIGA DE UMA ESTRUTURA CONVENCIONAL DE CONCRETO ARMADO EM UMA EDIFICAÇÃO TÉRREA OU SOBRADO UTILIZANDO AÇO CA-50 DE 10,0 M - MONTAGEM. AF_12/2015</t>
  </si>
  <si>
    <t>Armação de ferragem para arranque de Pilar e Viga baldrame, aço CA-50 10mm</t>
  </si>
  <si>
    <t>2.12</t>
  </si>
  <si>
    <t xml:space="preserve">CONCRETAGEM DE SAPATAS, FCK 25 MPA, COM USO DE BOMBA LANÇAMENTO, ADENSAMENTO E ACABAMENTO. AF_11/2016
</t>
  </si>
  <si>
    <t>Concretagem de sapatas</t>
  </si>
  <si>
    <t>2.13</t>
  </si>
  <si>
    <t>CONCRETAGEM DE PILARES, FCK = 25 MPA, COM USO DE BOMBA EM EDIFICAÇÃO COM SEÇÃO MÉDIA DE PILARES MENOR OU IGUAL A 0,25 M² - LANÇAMENTO, ADENSAMENTO E ACABAMENTO. AF_12/2015</t>
  </si>
  <si>
    <t>Concretagem de arranque de pilar</t>
  </si>
  <si>
    <t>2.14</t>
  </si>
  <si>
    <t>SUPRAESTRUTURA</t>
  </si>
  <si>
    <t>3.1</t>
  </si>
  <si>
    <t>Armação de Pilar e viga com aço CA-60 5mm</t>
  </si>
  <si>
    <t>3.2</t>
  </si>
  <si>
    <t>ARMAÇÃO DE PILAR OU VIGA DE UMA ESTRUTURA CONVENCIONAL DE CONCRETO ARMADO EM UMA EDIFICAÇÃO TÉRREA OU SOBRADO UTILIZANDO AÇO CA-50 DE 6,3 MM - MONTAGEM. AF_12/2015</t>
  </si>
  <si>
    <t>Armação de ferragem para  Viga baldrame, aço CA-50 6,3mm</t>
  </si>
  <si>
    <t>3.3</t>
  </si>
  <si>
    <t>ARMAÇÃO DE PILAR OU VIGA DE UMA ESTRUTURA CONVENCIONAL DE CONCRETO ARMADO EM UMA EDIFICAÇÃO TÉRREA OU SOBRADO UTILIZANDO AÇO CA-50 DE 8,0 MM - MONTAGEM. AF_12/2015</t>
  </si>
  <si>
    <t>Armação de Pilar e viga com aço CA-50 8mm</t>
  </si>
  <si>
    <t>3.4</t>
  </si>
  <si>
    <t>ARMAÇÃO DE PILAR OU VIGA DE UMA ESTRUTURA CONVENCIONAL DE CONCRETO ARMADO EM UMA EDIFICAÇÃO TÉRREA OU SOBRADO UTILIZANDO AÇO CA-50 DE 10,0 MM - MONTAGEM. AF_12/2015</t>
  </si>
  <si>
    <t>Armação de Pilar e viga com aço CA-50 10mm</t>
  </si>
  <si>
    <t>3.5</t>
  </si>
  <si>
    <t>Concretagem dos Pilares</t>
  </si>
  <si>
    <t>3.6</t>
  </si>
  <si>
    <t>CONCRETAGEM DE VIGAS E LAJES, FCK=25 MPA, PARA LAJES PREMOLDADAS COM USO DE BOMBA EM EDIFICAÇÃO COM ÁREA MÉDIA DE LAJES MAIOR QUE 20 M² - LANÇAMENTO, ADENSAMENTO E ACABAMENTO. AF_12/2015</t>
  </si>
  <si>
    <t xml:space="preserve">PAREDES E PAINEIS </t>
  </si>
  <si>
    <t>4.1</t>
  </si>
  <si>
    <t>ALVENARIA DE VEDAÇÃO DE BLOCOS CERÂMICOS FURADOS NA VERTICAL DE 14X19X39CM (ESPESSURA 14CM) DE PAREDES COM ÁREA LÍQUIDA MAIOR OU IGUAL A 6M² SEM VÃOS E ARGAMASSA DE ASSENTAMENTO COM PREPARO EM BETONEIRA. AF_06/2014</t>
  </si>
  <si>
    <t>Alvenaria de vedação com tijolo ceramico frurado 14x19x39 ou similar</t>
  </si>
  <si>
    <t>4.2</t>
  </si>
  <si>
    <t>VERGA MOLDADA IN LOCO EM CONCRETO PARA JANELAS COM ATÉ 1,5 M DE VÃO. AF_03/2016</t>
  </si>
  <si>
    <t>4.5</t>
  </si>
  <si>
    <t>CONTRAVERGA PRÉ-MOLDADA PARA VÃOS DE ATÉ 1,5 M DE COMPRIMENTO. AF_03/2016</t>
  </si>
  <si>
    <t>Contraverga moldada in loco, h=10 a 15 cm,  transpasse de 30cm cada lado</t>
  </si>
  <si>
    <t>4.6</t>
  </si>
  <si>
    <t>DEMOLIÇÃO DE ALVENARIA DE BLOCO FURADO, DE FORMA MANUAL, SEM REAPROVEITAMENTO. AF_12/2017</t>
  </si>
  <si>
    <t>ESQUADRIAS</t>
  </si>
  <si>
    <t>UND</t>
  </si>
  <si>
    <t>5.2</t>
  </si>
  <si>
    <t xml:space="preserve"> JANELA DE ALUMÍNIO DE CORRER COM 4 FOLHAS PARA VIDROS, COM VIDROS, BATENTE, ACABAMENTO COM ACETATO OU BRILHANTE E FERRAGENS. EXCLUSIVE ALIZAR E CONTRAMARCO. FORNECIMENTO E INSTALAÇÃO. AF_12/2019</t>
  </si>
  <si>
    <t>Janelas dos banheiros, lavanderia e escritório, vidro temperado.</t>
  </si>
  <si>
    <t>5.3</t>
  </si>
  <si>
    <t>COBERTURAS</t>
  </si>
  <si>
    <t>6.1</t>
  </si>
  <si>
    <t>TRAMA DE MADEIRA COMPOSTA POR TERÇAS PARA TELHADOS DE ATÉ 2 ÁGUAS PARATELHA ONDULADA DE FIBROCIMENTO, METÁLICA, PLÁSTICA OU TERMOACÚSTICA,
INCLUSO TRANSPORTE VERTICAL. AF_07/2019</t>
  </si>
  <si>
    <t>6.2</t>
  </si>
  <si>
    <t>TELHAMENTO COM TELHA ONDULADA DE FIBROCIMENTO E = 6 MM, COM RECOBRIMEN TO LATERAL DE 1/4 DE ONDA PARA TELHADO COM INCLINAÇÃO MAIOR QUE 10°, COM ATÉ 2 ÁGUAS, INCLUSO IÇAMENTO. AF_07/2019</t>
  </si>
  <si>
    <t>REVESTIMENTOS INTERNOS</t>
  </si>
  <si>
    <t>8.1</t>
  </si>
  <si>
    <t>CHAPISCO APLICADO EM ALVENARIAS E ESTRUTURAS DE CONCRETO INTERNAS, COM COLHER DE PEDREIRO. ARGAMASSA TRAÇO 1:3 COM PREPARO EM BETONEIRA 400L. AF_06/2014</t>
  </si>
  <si>
    <t>Chapiso aplicado em alvenaria no traço 1:3</t>
  </si>
  <si>
    <t>8.2</t>
  </si>
  <si>
    <t>Emboço aplicado em alvenaria e estrutura de concreto no traço 1:2:8</t>
  </si>
  <si>
    <t>REVESTIMENTO CERÂMICO PARA PAREDES INTERNAS COM PLACAS TIPO ESMALTADA EXTRA DE DIMENSÕES 30X60 CM APLICADAS EM AMBIENTES DE ÁREA MAIOR QUE 5 M² NA ALTURA INTEIRA DAS PAREDES. AF_06/2014</t>
  </si>
  <si>
    <t>REVESTIMENTOS EXTERNOS</t>
  </si>
  <si>
    <t>9.2</t>
  </si>
  <si>
    <t>PINTURA</t>
  </si>
  <si>
    <t>10.1</t>
  </si>
  <si>
    <t>10.2</t>
  </si>
  <si>
    <t>APLICAÇÃO DE FUNDO SELADOR ACRÍLICO EM PAREDES, UMA DEMÃO. AF_06/2014</t>
  </si>
  <si>
    <t>Apliação de fundo selador em todas as paredes</t>
  </si>
  <si>
    <t>PISOS</t>
  </si>
  <si>
    <t>REVESTIMENTO CERÂMICO PARA PISO COM PLACAS TIPO ESMALTADA EXTRA DE DIMENSÕES 60X60 CM APLICADA EM AMBIENTES DE ÁREA MAIOR QUE 10 M2. AF_06/2013</t>
  </si>
  <si>
    <t>ACABAMENTOS</t>
  </si>
  <si>
    <t>12.1</t>
  </si>
  <si>
    <t>RODAPÉ CERÂMICO DE 7CM DE ALTURA COM PLACAS TIPO ESMALTADA EXTRA DE DIMENSÕES 60X60CM. AF_06/2014</t>
  </si>
  <si>
    <t>o rodapé deverá ser do mesmo material do piso</t>
  </si>
  <si>
    <t>12.2</t>
  </si>
  <si>
    <t>FORRO EM RÉGUAS DE PVC, LISO, PARA AMBIENTES RESIDENCIAIS, INCLUSIVE ESTRUTURA DE FIXAÇÃO. AF_05/2017_P</t>
  </si>
  <si>
    <t>12.3</t>
  </si>
  <si>
    <t>INSTALAÇÕES ELÉTRICA</t>
  </si>
  <si>
    <t>13.1</t>
  </si>
  <si>
    <t>Eletoduto tipo mangueira corrugada de 3/4"</t>
  </si>
  <si>
    <t>13.3</t>
  </si>
  <si>
    <t>Eletroduto PVC rigido roscavel 3/4"</t>
  </si>
  <si>
    <t>13.4</t>
  </si>
  <si>
    <t xml:space="preserve">LÂMPADA TUBULAR FLUORESCENTE T10 DE 20/40 W, BASE G13 - FORNECIMENTO E </t>
  </si>
  <si>
    <t>13.5</t>
  </si>
  <si>
    <t>13.6</t>
  </si>
  <si>
    <t>13.7</t>
  </si>
  <si>
    <t>13.8</t>
  </si>
  <si>
    <t>Caixas baixa 2x4" PVC retangular</t>
  </si>
  <si>
    <t>13.9</t>
  </si>
  <si>
    <t>Caixa de passagem 3x3" octogonal</t>
  </si>
  <si>
    <t>13.10</t>
  </si>
  <si>
    <t>Fita isolante</t>
  </si>
  <si>
    <t>RL</t>
  </si>
  <si>
    <t>Cabo Isolado 2,5mm2 - 750V</t>
  </si>
  <si>
    <t>INTERRUPTOR SIMPLES (1 MÓDULO), 10A/250V, INCLUINDO SUPORTE E PLACA - FORNECIMENTO E INSTALAÇÃO. AF_12/2015</t>
  </si>
  <si>
    <t>TOMADA MÉDIA DE EMBUTIR (2 MÓDULOS), 2P+T 20 A, INCLUINDO SUPORTE E PL
ACA - FORNECIMENTO E INSTALAÇÃO. AF_12/2015</t>
  </si>
  <si>
    <t>TOMADA MÉDIA DE EMBUTIR (1 MÓDULO), 2P+T 20 A, INCLUINDO SUPORTE E PLA
CA - FORNECIMENTO E INSTALAÇÃO. AF_12/2015</t>
  </si>
  <si>
    <t>93654</t>
  </si>
  <si>
    <t>DISJUNTOR MONOPOLAR TIPO DIN, CORRENTE NOMINAL DE 16A - FORNECIMENTO E INSTALAÇÃO. AF_10/2020</t>
  </si>
  <si>
    <t>93657</t>
  </si>
  <si>
    <t>DISJUNTOR MONOPOLAR TIPO DIN, CORRENTE NOMINAL DE 32A - FORNECIMENTO E INSTALAÇÃO. AF_10/2020</t>
  </si>
  <si>
    <t>INSTALAÇÕES HIDRÁULICAS</t>
  </si>
  <si>
    <t>14.1</t>
  </si>
  <si>
    <t>TUBO PVC RIGIDO SOLDAVEL 25MM</t>
  </si>
  <si>
    <t>14.2</t>
  </si>
  <si>
    <t>Registro gaveta metalico c/ canopla 3/4"</t>
  </si>
  <si>
    <t>14.3</t>
  </si>
  <si>
    <t>Engate Plastico PVC 30 cm</t>
  </si>
  <si>
    <t>14.4</t>
  </si>
  <si>
    <t>Adaptador curto 25mmx3/4 cm bolsa e rosca</t>
  </si>
  <si>
    <t>14.5</t>
  </si>
  <si>
    <t>Joelho 90 PVC rigido soldavel 25mm</t>
  </si>
  <si>
    <t>14.6</t>
  </si>
  <si>
    <t>Te 90 PVC rigido soldavel 25mm</t>
  </si>
  <si>
    <t>14.7</t>
  </si>
  <si>
    <t>Joelho 90 Red. Soldavel/bucha latao 25mmx1/2"</t>
  </si>
  <si>
    <t>14.8</t>
  </si>
  <si>
    <t xml:space="preserve"> Joelho 45 PVC rigido soldavel 25mm</t>
  </si>
  <si>
    <t>14.9</t>
  </si>
  <si>
    <t>14.10</t>
  </si>
  <si>
    <t>Joelho 90 Red. Soldavel 32x25 mm</t>
  </si>
  <si>
    <t>INSTALAÇÕES DE ESGOTO E ÁGUAS PLUVIAIS</t>
  </si>
  <si>
    <t>15.1</t>
  </si>
  <si>
    <t xml:space="preserve"> Caixa de passagem com tampa paraf. 30x30x12 </t>
  </si>
  <si>
    <t>15.2</t>
  </si>
  <si>
    <t xml:space="preserve">Caixa sifonada PVC 150x150x50mm </t>
  </si>
  <si>
    <t>15.3</t>
  </si>
  <si>
    <t xml:space="preserve">Sifao simples para pia 40mm </t>
  </si>
  <si>
    <t>15.4</t>
  </si>
  <si>
    <t xml:space="preserve"> Valvula para lavatorio </t>
  </si>
  <si>
    <t>15.6</t>
  </si>
  <si>
    <t>Curva 90 curta esgoto primario 100mm</t>
  </si>
  <si>
    <t>15.7</t>
  </si>
  <si>
    <t>Curva 90 curta esgoto secundario 40MM</t>
  </si>
  <si>
    <t>15.9</t>
  </si>
  <si>
    <t>Joelho 45 esgoto primario 100mm</t>
  </si>
  <si>
    <t>15.10</t>
  </si>
  <si>
    <t xml:space="preserve">Joelho 45 esgoto primario 50mm </t>
  </si>
  <si>
    <t>15.11</t>
  </si>
  <si>
    <t>Joelho 45 esgoto secundario 40 mm</t>
  </si>
  <si>
    <t xml:space="preserve">Joelho 90 esgoto primario 50mm </t>
  </si>
  <si>
    <t>Joelho 90 100mm</t>
  </si>
  <si>
    <t>Juncao simples esgoto primario 100mmx50mm</t>
  </si>
  <si>
    <t>Juncao simples esgoto primario 100mmx100mm</t>
  </si>
  <si>
    <t>Junção simples esgoto 40mmx40mm</t>
  </si>
  <si>
    <t>Luva de correr esgoto primario 100mm</t>
  </si>
  <si>
    <t xml:space="preserve">Luva de correr esgoto primario 50mm </t>
  </si>
  <si>
    <t xml:space="preserve">Luva simples esgoto primario 40mm </t>
  </si>
  <si>
    <t xml:space="preserve"> Reducao Excentrica esgoto primario 100mmX50mm</t>
  </si>
  <si>
    <t xml:space="preserve">Tubo PVC rigido 100mm esgoto primario </t>
  </si>
  <si>
    <t>Tubo rigido 50mm esgoto primario</t>
  </si>
  <si>
    <t xml:space="preserve">Tubo PVC rigido soldavel 40mm esgoto </t>
  </si>
  <si>
    <t xml:space="preserve">Te sanitario esgoto primario 100mm </t>
  </si>
  <si>
    <t>LOUÇAS E METAIS</t>
  </si>
  <si>
    <t>16.1</t>
  </si>
  <si>
    <t>100848</t>
  </si>
  <si>
    <t>VASO SANITÁRIO INFANTIL LOUÇA BRANCA - FORNECIMENTO E INSTALACAO. AF_01/2020</t>
  </si>
  <si>
    <t>Banheiros reformados próximos ao refeitório.</t>
  </si>
  <si>
    <t>VASO SANITARIO SIFONADO CONVENCIONAL PARA PCD SEM FURO FRONTAL COM LOUÇA BRANCA SEM ASSENTO, INCLUSO CONJUNTO DE LIGAÇÃO PARA BACIA SANITÁRIA AJUSTÁVEL - FORNECIMENTO E INSTALAÇÃO. AF_01/2020</t>
  </si>
  <si>
    <t>Bancada de concreto aparente rev. granito polido 0,60xcm</t>
  </si>
  <si>
    <t xml:space="preserve"> LAVATORIO / CUBA DE EMBUTIR, OVAL, DE LOUCA BRANCA, SEM LADRAO, DIMENSOES *50 X 35* CM (L X C)</t>
  </si>
  <si>
    <t xml:space="preserve"> LAVATÓRIO CUBA LOUÇA BRANCA SUSPENSO, 29,5 X 39CM OU EQUIVALENTE, PADRÃO POPULAR, INCLUSO SIFÃO TIPO GARRAFA EM PVC, VÁLVULA E ENGATE FLEXÍVEL 30CM EM PLÁSTICO E TORNEIRA CROMADA DE MESA, PADRÃO POPULAR - FORNECIMENTO E INSTALAÇÃO. AF_01/2020</t>
  </si>
  <si>
    <t>PUXADOR PARA PCD, FIXADO NA PORTA - FORNECIMENTO E INSTALAÇÃO. AF_01/2020</t>
  </si>
  <si>
    <t>BARRA DE APOIO RETA, EM ACO INOX POLIDO, COMPRIMENTO 70 CM, FIXADA NA PAREDE - FORNECIMENTO E INSTALAÇÃO. AF_01/2020</t>
  </si>
  <si>
    <t>BARRA DE APOIO RETA, EM ACO INOX POLIDO, COMPRIMENTO 80 CM, FIXADA NA PAREDE - FORNECIMENTO E INSTALAÇÃO. AF_01/2020</t>
  </si>
  <si>
    <t>-</t>
  </si>
  <si>
    <t>COTAÇÃO</t>
  </si>
  <si>
    <t>BARRA DE APOIO RETA, EM ACO INOX POLIDO, COMPRIMENTO 40CM, DIAMETRO MINIMO 3CM</t>
  </si>
  <si>
    <t xml:space="preserve">Papeleira metalica </t>
  </si>
  <si>
    <t xml:space="preserve">Porta toalha de papel - metálico </t>
  </si>
  <si>
    <t>Porta papel toalha para secar as mãos</t>
  </si>
  <si>
    <t>COMPLEMENTOS</t>
  </si>
  <si>
    <t>Limpeza da obra</t>
  </si>
  <si>
    <t>VALOR TOTAL</t>
  </si>
  <si>
    <t>OBS:</t>
  </si>
  <si>
    <t xml:space="preserve">Para fins de calculo e orçamento foram utilziados itens da Planilha SINAP E DEINFRA  </t>
  </si>
  <si>
    <t>_________________________________
INDIANARA FOLLMANN
Responsável Técnico CAU A1048309
C.P.F. 076.472.999-30</t>
  </si>
  <si>
    <t>Roda Forro de PVC 5cm com bucha e parafusos e instalação</t>
  </si>
  <si>
    <t>se vai ter laje, não precisa forro de pvc</t>
  </si>
  <si>
    <t>PORTA EM ALUMÍNIO DE ABRIR TIPO VENEZIANA COM GUARNIÇÃO, FIXAÇÃO COM PARAFUSOS - FORNECIMENTO E INSTALAÇÃO. AF_12/2019</t>
  </si>
  <si>
    <t>Porta papel higienico para os banheiros</t>
  </si>
  <si>
    <t>piso cerâmico 60x60  cor de escolha da direção em área de ampliação e reforma.</t>
  </si>
  <si>
    <t>forro Interno e beiral</t>
  </si>
  <si>
    <t>bancada dos banheiros em marmore ( cor decidir) fixação com mão francesa</t>
  </si>
  <si>
    <t>Para lavatório infantil considerar diametro 36cm, fraldario cubas 50 X 35* CM (L X C)</t>
  </si>
  <si>
    <t xml:space="preserve"> EMBOÇO, PARA RECEBIMENTO DE CERÂMICA, EM ARGAMASSA TRAÇO 1:2:8, PREPARO MECÂNICO COM BETONEIRA 400L, APLICADO MANUALMENTE EM FACES INTERNASDE PAREDES, PARA AMBIENTE COM ÁREA MAIOR QUE 10M2, ESPESSURA DE 20MM, COM EXECUÇÃO DE TALISCAS. AF_06/2014 </t>
  </si>
  <si>
    <t>Chapiso aplicado em alvenaria no traço 1:3, parede nova</t>
  </si>
  <si>
    <t>Emboço aplicado em alvenaria e estrutura de concreto no traço 1:2:8, parede nova</t>
  </si>
  <si>
    <t>Acessibilidade- ampliação</t>
  </si>
  <si>
    <t>Banheiros ampliados próximos ao refeitório. Acessibilidade- ampliação</t>
  </si>
  <si>
    <t>Locação da obra - ampliação</t>
  </si>
  <si>
    <t>Verga moldado in loco, h= 10  a 15c, transpasse de 30cm cada lado , ampliação e em recorte de alvenaria nos banheiros.</t>
  </si>
  <si>
    <t xml:space="preserve">Cerâmica aplicada no banheiro, nas paredes novas e de reforma. Altura de 1.60 </t>
  </si>
  <si>
    <t>Pintura com tinta a crilica em paredes duas demãos, tanto reforma como ampliação.</t>
  </si>
  <si>
    <t>Porta de abrir de aluminio para banheiro (local dos vasos sanitários) 20cm elevadas do piso, porta entrada da Lavanderia tamanha 2,10x ,80</t>
  </si>
  <si>
    <t>7.1</t>
  </si>
  <si>
    <t>7.2</t>
  </si>
  <si>
    <t>7.3</t>
  </si>
  <si>
    <t>7.4</t>
  </si>
  <si>
    <t>9.3</t>
  </si>
  <si>
    <t>11.1</t>
  </si>
  <si>
    <t>11.2</t>
  </si>
  <si>
    <t>11.3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</si>
  <si>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</si>
  <si>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</si>
  <si>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</si>
  <si>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</si>
  <si>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</si>
  <si>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</si>
  <si>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</si>
  <si>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</si>
  <si>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</si>
  <si>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</si>
  <si>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13.2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</si>
  <si>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</si>
  <si>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</si>
  <si>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</si>
  <si>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</si>
  <si>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</si>
  <si>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</si>
  <si>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</si>
  <si>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</si>
  <si>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</si>
  <si>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</si>
  <si>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</si>
  <si>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</si>
  <si>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15.5</t>
  </si>
  <si>
    <t>15.8</t>
  </si>
  <si>
    <t xml:space="preserve">Apiloamento de cavas de fundacao,pisos, fundo de valas </t>
  </si>
  <si>
    <t xml:space="preserve"> FABRICAÇÃO, MONTAGEM E DESMONTAGEM DE FÔRMA PARA VIGA BALDRAME, EM MADEIRA SERRADA, E=25 MM, 4 UTILIZAÇÕES. AF_06/2017</t>
  </si>
  <si>
    <t>Fabricação e Montagem de formas para arranques, vigas baldrame e de cobertura, e pilares. Fazer reaproveitamento nas vigas de cobertura e pilares.</t>
  </si>
  <si>
    <t>CONCRETAGEM DE PILARES, FCK = 25 MPA, COM USO DE BALDES EM EDIFICAÇÃO COM SEÇÃO MÉDIA DE PILARES MENOR OU IGUAL A 0,25 M² - LANÇAMENTO, ADENSAMENTO E ACABAMENTO. AF_12/2015</t>
  </si>
  <si>
    <t>Demolição da parede para abertura de uma nova porta na circulação,  dimensão 2,00x2,10m e nos banheiros para execução de fraldário.</t>
  </si>
  <si>
    <t>Paredes novas</t>
  </si>
  <si>
    <t>Pintura acrilica - 2 demaos</t>
  </si>
  <si>
    <t>87620 C</t>
  </si>
  <si>
    <t>ONTRAPISO EM ARGAMASSA TRAÇO 1:4 (CIMENTO E AREIA), PREPARO MECÂNICO COM BETONEIRA 400 L, APLICADO EM ÁREAS SECAS SOBRE LAJE, ADERIDO, ACABAMENTO NÃO REFORÇADO, ESPESSURA 2CM. AF_07/2021</t>
  </si>
  <si>
    <t>deverá ser feita a limpeza final de toda a edificação ampliação e reforma, inclusive ao redor da obra.</t>
  </si>
  <si>
    <r>
      <t>Concretagem das vigas</t>
    </r>
    <r>
      <rPr>
        <sz val="9"/>
        <color rgb="FFFF0000"/>
        <rFont val="Calibri"/>
        <family val="2"/>
        <scheme val="minor"/>
      </rPr>
      <t xml:space="preserve"> </t>
    </r>
  </si>
  <si>
    <t>MASSA ÚNICA, PARA RECEBIMENTO DE PINTURA, EM ARGAMASSA TRAÇO 1:2:8, PR 
EPARO MECÂNICO COM BETONEIRA 400L, APLICADA MANUALMENTE EM FACES INTER
NAS DE PAREDES, ESPESSURA DE 20MM, COM EXECUÇÃO DE TALISCAS. AF_06/2014</t>
  </si>
  <si>
    <t>QUADRO DE DISTRIBUIÇÃO DE ENERGIA EM PVC, DE EMBUTIR, SEM BARRAMENTO, PARA 6 DISJUNTORES - FORNECIMENTO E INSTALAÇÃO. AF_10/2020</t>
  </si>
  <si>
    <t xml:space="preserve"> 01/2022</t>
  </si>
  <si>
    <t>LAJE PRÉ-MOLDADA UNIDIRECIONAL, BIAPOIADA, PARA PISO, ENCHIMENTO EM CERÂMICA, VIGOTA CONVENCIONAL, ALTURA TOTAL DA LAJE (ENCHIMENTO+CAPA)(8+4). AF_11/2020</t>
  </si>
  <si>
    <t>Laje Pré Moldada para  piso.</t>
  </si>
  <si>
    <t xml:space="preserve"> Regularização de piso 2cm, somente na ampliação.</t>
  </si>
  <si>
    <t>CRONOGRAMA FÍSICO FINANCEIRO</t>
  </si>
  <si>
    <t>ITEM</t>
  </si>
  <si>
    <t>DESCRIÇÃO</t>
  </si>
  <si>
    <t>PREÇO TOTAL</t>
  </si>
  <si>
    <t>30 DIAS</t>
  </si>
  <si>
    <t>60 DIAS</t>
  </si>
  <si>
    <t>90 DIAS</t>
  </si>
  <si>
    <t>% período</t>
  </si>
  <si>
    <t>% Acumulado</t>
  </si>
  <si>
    <t>R$</t>
  </si>
  <si>
    <t>INST. S ELETRICAS</t>
  </si>
  <si>
    <t>INST. HIDRAULICAS</t>
  </si>
  <si>
    <t>INST. SANITÁRIAS E PLUVIAIS</t>
  </si>
  <si>
    <t>LOUCAS E METAIS</t>
  </si>
  <si>
    <t>TOTAL OBRA</t>
  </si>
  <si>
    <t>ACUMULADO MÊS</t>
  </si>
  <si>
    <t xml:space="preserve">Ter como prioridade o incio e finalização da reforma dos  dois banheiros internos das salas de aulas. </t>
  </si>
  <si>
    <r>
      <rPr>
        <b/>
        <sz val="9"/>
        <rFont val="Calibri"/>
        <family val="2"/>
        <scheme val="minor"/>
      </rPr>
      <t>Endereço:</t>
    </r>
    <r>
      <rPr>
        <sz val="9"/>
        <rFont val="Calibri"/>
        <family val="2"/>
        <scheme val="minor"/>
      </rPr>
      <t xml:space="preserve"> Av.   Presidente   Getulio   Vargas,  Belmonte-SC Belmonte-SC</t>
    </r>
  </si>
  <si>
    <t xml:space="preserve">PLANILHA DE COMPOSIÇÃO DO BDI </t>
  </si>
  <si>
    <t>COMPOSIÇÃO DO BDI</t>
  </si>
  <si>
    <t>Garantia</t>
  </si>
  <si>
    <t>Risco</t>
  </si>
  <si>
    <t>Administração Central</t>
  </si>
  <si>
    <t>Despesas Financeiras</t>
  </si>
  <si>
    <t xml:space="preserve">Lucro </t>
  </si>
  <si>
    <t>ISS</t>
  </si>
  <si>
    <t>PIS</t>
  </si>
  <si>
    <t>COFINS</t>
  </si>
  <si>
    <t>BDI UTILIZADO</t>
  </si>
  <si>
    <t>BDI= [(1+AC+S+G+R)X(1+DF)X(1+L)/(1-I1-I2-I3)]-1</t>
  </si>
  <si>
    <t>Referência, Fórmula e parâmetros estabelecidos pelo Acórdão 2622/2013-TCU-Plenário</t>
  </si>
  <si>
    <t>Construção de Edifícios - 20,34% a 25,00%</t>
  </si>
  <si>
    <t>Belmonte, 01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</si>
</sst>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shrinkToFit="1"/>
    </xf>
    <xf numFmtId="4" fontId="4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44" fontId="6" fillId="0" borderId="1" xfId="2" applyFont="1" applyBorder="1" applyAlignment="1">
      <alignment horizontal="left" vertical="top"/>
    </xf>
    <xf numFmtId="44" fontId="9" fillId="0" borderId="1" xfId="2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2" fillId="0" borderId="0" xfId="0" applyFont="1"/>
    <xf numFmtId="0" fontId="7" fillId="3" borderId="1" xfId="0" applyFont="1" applyFill="1" applyBorder="1" applyAlignment="1">
      <alignment vertical="top" wrapText="1"/>
    </xf>
    <xf numFmtId="44" fontId="7" fillId="3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4" fontId="6" fillId="0" borderId="1" xfId="2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/>
    </xf>
    <xf numFmtId="44" fontId="14" fillId="0" borderId="1" xfId="2" applyFont="1" applyBorder="1" applyAlignment="1">
      <alignment horizontal="center" vertical="top"/>
    </xf>
    <xf numFmtId="0" fontId="2" fillId="0" borderId="0" xfId="0" applyFont="1" applyAlignment="1">
      <alignment vertical="top"/>
    </xf>
    <xf numFmtId="44" fontId="2" fillId="0" borderId="0" xfId="0" applyNumberFormat="1" applyFont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0" xfId="0" applyFont="1" applyBorder="1"/>
    <xf numFmtId="0" fontId="9" fillId="3" borderId="1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2" fillId="0" borderId="0" xfId="0" applyFont="1" applyFill="1" applyBorder="1"/>
    <xf numFmtId="44" fontId="12" fillId="0" borderId="0" xfId="0" applyNumberFormat="1" applyFont="1" applyFill="1" applyBorder="1"/>
    <xf numFmtId="44" fontId="12" fillId="4" borderId="0" xfId="0" applyNumberFormat="1" applyFont="1" applyFill="1" applyBorder="1"/>
    <xf numFmtId="43" fontId="6" fillId="0" borderId="1" xfId="1" applyFont="1" applyBorder="1" applyAlignment="1">
      <alignment horizontal="left" vertical="top"/>
    </xf>
    <xf numFmtId="43" fontId="14" fillId="0" borderId="1" xfId="1" applyFont="1" applyBorder="1" applyAlignment="1">
      <alignment horizontal="left" vertical="top"/>
    </xf>
    <xf numFmtId="43" fontId="6" fillId="0" borderId="1" xfId="1" applyFont="1" applyFill="1" applyBorder="1" applyAlignment="1">
      <alignment horizontal="left" vertical="top" shrinkToFit="1"/>
    </xf>
    <xf numFmtId="43" fontId="5" fillId="0" borderId="1" xfId="1" applyFont="1" applyFill="1" applyBorder="1" applyAlignment="1">
      <alignment horizontal="center" vertical="top" shrinkToFit="1"/>
    </xf>
    <xf numFmtId="43" fontId="2" fillId="0" borderId="0" xfId="1" applyFont="1" applyAlignment="1">
      <alignment vertical="top"/>
    </xf>
    <xf numFmtId="43" fontId="2" fillId="0" borderId="0" xfId="1" applyFont="1"/>
    <xf numFmtId="0" fontId="6" fillId="0" borderId="1" xfId="0" applyFont="1" applyBorder="1" applyAlignment="1">
      <alignment horizontal="left" vertical="top" wrapText="1" shrinkToFit="1"/>
    </xf>
    <xf numFmtId="0" fontId="6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18" fillId="0" borderId="0" xfId="2" applyFont="1" applyBorder="1" applyAlignment="1">
      <alignment horizontal="left" vertical="top"/>
    </xf>
    <xf numFmtId="44" fontId="12" fillId="0" borderId="0" xfId="0" applyNumberFormat="1" applyFont="1" applyBorder="1"/>
    <xf numFmtId="0" fontId="12" fillId="0" borderId="0" xfId="0" applyFont="1" applyBorder="1"/>
    <xf numFmtId="44" fontId="18" fillId="0" borderId="0" xfId="2" applyFont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44" fontId="6" fillId="0" borderId="1" xfId="4" applyFont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left" vertical="top"/>
    </xf>
    <xf numFmtId="44" fontId="6" fillId="0" borderId="1" xfId="2" applyFont="1" applyFill="1" applyBorder="1" applyAlignment="1">
      <alignment horizontal="left" vertical="top"/>
    </xf>
    <xf numFmtId="43" fontId="6" fillId="0" borderId="1" xfId="1" applyFont="1" applyFill="1" applyBorder="1" applyAlignment="1">
      <alignment horizontal="left" vertical="center"/>
    </xf>
    <xf numFmtId="44" fontId="12" fillId="0" borderId="0" xfId="0" applyNumberFormat="1" applyFont="1"/>
    <xf numFmtId="165" fontId="8" fillId="4" borderId="5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right" vertical="center"/>
    </xf>
    <xf numFmtId="4" fontId="8" fillId="4" borderId="5" xfId="0" applyNumberFormat="1" applyFont="1" applyFill="1" applyBorder="1" applyAlignment="1">
      <alignment vertical="center"/>
    </xf>
    <xf numFmtId="165" fontId="13" fillId="4" borderId="5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/>
    </xf>
    <xf numFmtId="44" fontId="9" fillId="0" borderId="1" xfId="2" applyFont="1" applyFill="1" applyBorder="1" applyAlignment="1">
      <alignment horizontal="left" vertical="top"/>
    </xf>
    <xf numFmtId="0" fontId="12" fillId="0" borderId="0" xfId="0" applyFont="1" applyFill="1" applyBorder="1" applyAlignment="1">
      <alignment wrapText="1"/>
    </xf>
    <xf numFmtId="0" fontId="0" fillId="0" borderId="0" xfId="0" applyFill="1"/>
    <xf numFmtId="43" fontId="12" fillId="0" borderId="0" xfId="0" applyNumberFormat="1" applyFont="1" applyFill="1" applyBorder="1"/>
    <xf numFmtId="44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4" fontId="9" fillId="0" borderId="1" xfId="2" applyFont="1" applyFill="1" applyBorder="1" applyAlignment="1">
      <alignment horizontal="left" vertical="center"/>
    </xf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43" fontId="8" fillId="0" borderId="1" xfId="1" applyFont="1" applyBorder="1" applyAlignment="1">
      <alignment horizontal="left" vertical="top"/>
    </xf>
    <xf numFmtId="44" fontId="12" fillId="0" borderId="6" xfId="0" applyNumberFormat="1" applyFont="1" applyFill="1" applyBorder="1"/>
    <xf numFmtId="43" fontId="18" fillId="0" borderId="0" xfId="1" applyFont="1" applyFill="1" applyBorder="1" applyAlignment="1">
      <alignment horizontal="left" vertical="top"/>
    </xf>
    <xf numFmtId="2" fontId="12" fillId="0" borderId="0" xfId="0" applyNumberFormat="1" applyFont="1" applyFill="1" applyBorder="1"/>
    <xf numFmtId="44" fontId="7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20" fillId="0" borderId="0" xfId="0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left" vertical="top" shrinkToFit="1"/>
    </xf>
    <xf numFmtId="44" fontId="8" fillId="0" borderId="1" xfId="2" applyFont="1" applyFill="1" applyBorder="1" applyAlignment="1">
      <alignment horizontal="left" vertical="top"/>
    </xf>
    <xf numFmtId="44" fontId="7" fillId="0" borderId="1" xfId="2" applyFont="1" applyFill="1" applyBorder="1" applyAlignment="1">
      <alignment horizontal="left" vertical="top"/>
    </xf>
    <xf numFmtId="0" fontId="21" fillId="0" borderId="0" xfId="0" applyFont="1" applyFill="1"/>
    <xf numFmtId="164" fontId="23" fillId="5" borderId="1" xfId="2" applyNumberFormat="1" applyFont="1" applyFill="1" applyBorder="1" applyAlignment="1">
      <alignment horizontal="center" vertical="top" shrinkToFit="1"/>
    </xf>
    <xf numFmtId="0" fontId="3" fillId="5" borderId="1" xfId="0" applyFont="1" applyFill="1" applyBorder="1" applyAlignment="1">
      <alignment horizontal="center" vertical="top" wrapText="1"/>
    </xf>
    <xf numFmtId="0" fontId="20" fillId="0" borderId="0" xfId="0" applyFont="1"/>
    <xf numFmtId="0" fontId="20" fillId="0" borderId="0" xfId="0" applyFont="1" applyFill="1" applyAlignment="1">
      <alignment wrapText="1"/>
    </xf>
    <xf numFmtId="43" fontId="20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20" fillId="0" borderId="0" xfId="0" applyFont="1" applyBorder="1"/>
    <xf numFmtId="0" fontId="20" fillId="0" borderId="0" xfId="0" applyFont="1" applyFill="1" applyBorder="1"/>
    <xf numFmtId="44" fontId="18" fillId="0" borderId="0" xfId="2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left" vertical="center" shrinkToFit="1"/>
    </xf>
    <xf numFmtId="44" fontId="9" fillId="0" borderId="1" xfId="2" applyFont="1" applyBorder="1" applyAlignment="1">
      <alignment horizontal="left" vertical="center"/>
    </xf>
    <xf numFmtId="2" fontId="12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43" fontId="6" fillId="0" borderId="1" xfId="1" applyFont="1" applyBorder="1" applyAlignment="1">
      <alignment horizontal="left" vertical="center"/>
    </xf>
    <xf numFmtId="44" fontId="6" fillId="0" borderId="1" xfId="2" applyFont="1" applyBorder="1" applyAlignment="1">
      <alignment horizontal="left" vertical="center"/>
    </xf>
    <xf numFmtId="43" fontId="11" fillId="2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8" fillId="0" borderId="1" xfId="3" applyNumberFormat="1" applyFont="1" applyFill="1" applyBorder="1" applyAlignment="1">
      <alignment vertical="top"/>
    </xf>
    <xf numFmtId="0" fontId="24" fillId="0" borderId="0" xfId="0" applyFont="1"/>
    <xf numFmtId="0" fontId="2" fillId="0" borderId="0" xfId="0" applyFont="1"/>
    <xf numFmtId="0" fontId="9" fillId="0" borderId="9" xfId="0" applyFont="1" applyBorder="1"/>
    <xf numFmtId="0" fontId="9" fillId="0" borderId="1" xfId="0" applyFont="1" applyBorder="1"/>
    <xf numFmtId="44" fontId="2" fillId="4" borderId="0" xfId="0" applyNumberFormat="1" applyFont="1" applyFill="1"/>
    <xf numFmtId="0" fontId="9" fillId="0" borderId="0" xfId="0" applyFont="1"/>
    <xf numFmtId="0" fontId="9" fillId="6" borderId="1" xfId="0" applyFont="1" applyFill="1" applyBorder="1"/>
    <xf numFmtId="0" fontId="9" fillId="0" borderId="1" xfId="0" applyFont="1" applyBorder="1" applyAlignment="1">
      <alignment horizontal="left" wrapText="1"/>
    </xf>
    <xf numFmtId="44" fontId="6" fillId="0" borderId="1" xfId="0" applyNumberFormat="1" applyFont="1" applyBorder="1"/>
    <xf numFmtId="9" fontId="6" fillId="6" borderId="1" xfId="3" applyFont="1" applyFill="1" applyBorder="1" applyAlignment="1">
      <alignment horizontal="left"/>
    </xf>
    <xf numFmtId="9" fontId="6" fillId="6" borderId="1" xfId="3" applyFont="1" applyFill="1" applyBorder="1"/>
    <xf numFmtId="44" fontId="6" fillId="0" borderId="1" xfId="2" applyFont="1" applyFill="1" applyBorder="1" applyAlignment="1">
      <alignment horizontal="left"/>
    </xf>
    <xf numFmtId="9" fontId="6" fillId="0" borderId="0" xfId="3" applyFont="1" applyFill="1" applyBorder="1" applyAlignment="1">
      <alignment horizontal="left"/>
    </xf>
    <xf numFmtId="9" fontId="6" fillId="0" borderId="0" xfId="0" applyNumberFormat="1" applyFont="1"/>
    <xf numFmtId="44" fontId="6" fillId="0" borderId="0" xfId="0" applyNumberFormat="1" applyFont="1"/>
    <xf numFmtId="9" fontId="0" fillId="0" borderId="0" xfId="0" applyNumberFormat="1"/>
    <xf numFmtId="44" fontId="8" fillId="0" borderId="1" xfId="0" applyNumberFormat="1" applyFont="1" applyBorder="1" applyAlignment="1">
      <alignment vertical="top" wrapText="1"/>
    </xf>
    <xf numFmtId="0" fontId="0" fillId="4" borderId="0" xfId="0" applyFill="1"/>
    <xf numFmtId="44" fontId="6" fillId="0" borderId="1" xfId="0" applyNumberFormat="1" applyFont="1" applyBorder="1" applyAlignment="1">
      <alignment horizontal="left"/>
    </xf>
    <xf numFmtId="44" fontId="6" fillId="0" borderId="0" xfId="2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4" fontId="6" fillId="0" borderId="1" xfId="2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6" borderId="1" xfId="0" applyFont="1" applyFill="1" applyBorder="1" applyAlignment="1">
      <alignment horizontal="left"/>
    </xf>
    <xf numFmtId="44" fontId="6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10" fontId="0" fillId="0" borderId="0" xfId="0" applyNumberFormat="1"/>
    <xf numFmtId="0" fontId="0" fillId="0" borderId="0" xfId="0" applyAlignment="1">
      <alignment horizontal="center" wrapText="1"/>
    </xf>
  </cellXfs>
  <cellStyles count="6">
    <cellStyle name="Moeda" xfId="2" builtinId="4"/>
    <cellStyle name="Moeda 2" xfId="4" xr:uid="{00000000-0005-0000-0000-000001000000}"/>
    <cellStyle name="Normal" xfId="0" builtinId="0"/>
    <cellStyle name="Porcentagem" xfId="3" builtinId="5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"/>
  <sheetViews>
    <sheetView topLeftCell="A16" zoomScale="85" zoomScaleNormal="85" workbookViewId="0">
      <selection activeCell="G122" sqref="G122"/>
    </sheetView>
  </sheetViews>
  <sheetFormatPr defaultRowHeight="14.4" x14ac:dyDescent="0.3"/>
  <cols>
    <col min="4" max="4" width="40.5546875" customWidth="1"/>
    <col min="7" max="7" width="12.33203125" bestFit="1" customWidth="1"/>
    <col min="8" max="8" width="15.109375" bestFit="1" customWidth="1"/>
    <col min="9" max="9" width="16" bestFit="1" customWidth="1"/>
    <col min="10" max="10" width="38.33203125" customWidth="1"/>
    <col min="11" max="11" width="11.6640625" style="105" bestFit="1" customWidth="1"/>
    <col min="12" max="12" width="13.109375" style="105" customWidth="1"/>
    <col min="13" max="13" width="11.88671875" style="105" customWidth="1"/>
    <col min="14" max="14" width="8.88671875" style="105"/>
    <col min="15" max="15" width="9.109375" style="105" bestFit="1" customWidth="1"/>
    <col min="16" max="17" width="10" style="105" bestFit="1" customWidth="1"/>
  </cols>
  <sheetData>
    <row r="1" spans="1:17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4"/>
      <c r="L1" s="12">
        <v>1.2</v>
      </c>
    </row>
    <row r="2" spans="1:17" x14ac:dyDescent="0.3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7"/>
    </row>
    <row r="3" spans="1:17" x14ac:dyDescent="0.3">
      <c r="A3" s="165" t="s">
        <v>2</v>
      </c>
      <c r="B3" s="166"/>
      <c r="C3" s="166"/>
      <c r="D3" s="166"/>
      <c r="E3" s="166"/>
      <c r="F3" s="166"/>
      <c r="G3" s="167"/>
      <c r="H3" s="165"/>
      <c r="I3" s="167"/>
      <c r="J3" s="15"/>
    </row>
    <row r="4" spans="1:17" x14ac:dyDescent="0.3">
      <c r="A4" s="165" t="s">
        <v>3</v>
      </c>
      <c r="B4" s="166"/>
      <c r="C4" s="166"/>
      <c r="D4" s="166"/>
      <c r="E4" s="166"/>
      <c r="F4" s="166"/>
      <c r="G4" s="167"/>
      <c r="H4" s="165" t="s">
        <v>4</v>
      </c>
      <c r="I4" s="167"/>
      <c r="J4" s="15"/>
    </row>
    <row r="5" spans="1:17" x14ac:dyDescent="0.3">
      <c r="A5" s="162" t="s">
        <v>5</v>
      </c>
      <c r="B5" s="168"/>
      <c r="C5" s="168"/>
      <c r="D5" s="168"/>
      <c r="E5" s="168"/>
      <c r="F5" s="168"/>
      <c r="G5" s="169"/>
      <c r="H5" s="7" t="s">
        <v>6</v>
      </c>
      <c r="I5" s="125">
        <v>0.2135</v>
      </c>
      <c r="J5" s="7"/>
    </row>
    <row r="6" spans="1:17" s="124" customFormat="1" ht="33.6" customHeight="1" x14ac:dyDescent="0.3">
      <c r="A6" s="44" t="s">
        <v>7</v>
      </c>
      <c r="B6" s="47" t="s">
        <v>8</v>
      </c>
      <c r="C6" s="44" t="s">
        <v>294</v>
      </c>
      <c r="D6" s="47" t="s">
        <v>9</v>
      </c>
      <c r="E6" s="47" t="s">
        <v>10</v>
      </c>
      <c r="F6" s="121" t="s">
        <v>11</v>
      </c>
      <c r="G6" s="47" t="s">
        <v>12</v>
      </c>
      <c r="H6" s="47" t="s">
        <v>13</v>
      </c>
      <c r="I6" s="47" t="s">
        <v>14</v>
      </c>
      <c r="J6" s="47" t="s">
        <v>15</v>
      </c>
      <c r="K6" s="122"/>
      <c r="L6" s="123"/>
      <c r="M6" s="123"/>
      <c r="N6" s="123"/>
      <c r="O6" s="123"/>
      <c r="P6" s="123"/>
      <c r="Q6" s="123"/>
    </row>
    <row r="7" spans="1:17" x14ac:dyDescent="0.3">
      <c r="A7" s="43">
        <v>1</v>
      </c>
      <c r="B7" s="48"/>
      <c r="C7" s="43"/>
      <c r="D7" s="155" t="s">
        <v>16</v>
      </c>
      <c r="E7" s="156"/>
      <c r="F7" s="156"/>
      <c r="G7" s="156"/>
      <c r="H7" s="157"/>
      <c r="I7" s="14">
        <f>SUM(I8:I9)</f>
        <v>0</v>
      </c>
      <c r="J7" s="13"/>
      <c r="K7" s="31"/>
    </row>
    <row r="8" spans="1:17" x14ac:dyDescent="0.3">
      <c r="A8" s="43" t="s">
        <v>17</v>
      </c>
      <c r="B8" s="48" t="s">
        <v>18</v>
      </c>
      <c r="C8" s="43">
        <v>42566</v>
      </c>
      <c r="D8" s="39" t="s">
        <v>19</v>
      </c>
      <c r="E8" s="8" t="s">
        <v>20</v>
      </c>
      <c r="F8" s="33">
        <v>3</v>
      </c>
      <c r="G8" s="9"/>
      <c r="H8" s="10">
        <f>F8*G8</f>
        <v>0</v>
      </c>
      <c r="I8" s="10">
        <f>H8*$I$5+H8</f>
        <v>0</v>
      </c>
      <c r="J8" s="16" t="s">
        <v>21</v>
      </c>
      <c r="K8" s="30"/>
    </row>
    <row r="9" spans="1:17" ht="24" x14ac:dyDescent="0.3">
      <c r="A9" s="43" t="s">
        <v>22</v>
      </c>
      <c r="B9" s="48" t="s">
        <v>18</v>
      </c>
      <c r="C9" s="43">
        <v>42571</v>
      </c>
      <c r="D9" s="39" t="s">
        <v>23</v>
      </c>
      <c r="E9" s="8" t="s">
        <v>20</v>
      </c>
      <c r="F9" s="33">
        <v>2</v>
      </c>
      <c r="G9" s="9"/>
      <c r="H9" s="10">
        <f>F9*G9</f>
        <v>0</v>
      </c>
      <c r="I9" s="10">
        <f>H9*$I$5+H9</f>
        <v>0</v>
      </c>
      <c r="J9" s="16" t="s">
        <v>24</v>
      </c>
      <c r="K9" s="30"/>
    </row>
    <row r="10" spans="1:17" x14ac:dyDescent="0.3">
      <c r="A10" s="43">
        <v>2</v>
      </c>
      <c r="B10" s="48"/>
      <c r="C10" s="43"/>
      <c r="D10" s="155" t="s">
        <v>25</v>
      </c>
      <c r="E10" s="156"/>
      <c r="F10" s="156"/>
      <c r="G10" s="156"/>
      <c r="H10" s="157"/>
      <c r="I10" s="14">
        <f>SUM(I11:I24)</f>
        <v>0</v>
      </c>
      <c r="J10" s="13"/>
      <c r="K10" s="31"/>
    </row>
    <row r="11" spans="1:17" x14ac:dyDescent="0.3">
      <c r="A11" s="43" t="s">
        <v>26</v>
      </c>
      <c r="B11" s="48" t="s">
        <v>18</v>
      </c>
      <c r="C11" s="43">
        <v>42591</v>
      </c>
      <c r="D11" s="11" t="s">
        <v>27</v>
      </c>
      <c r="E11" s="76" t="s">
        <v>35</v>
      </c>
      <c r="F11" s="63">
        <v>38.26</v>
      </c>
      <c r="G11" s="9"/>
      <c r="H11" s="10">
        <f>F11*G11</f>
        <v>0</v>
      </c>
      <c r="I11" s="10">
        <f>H11*$I$5+H11</f>
        <v>0</v>
      </c>
      <c r="J11" s="11" t="s">
        <v>243</v>
      </c>
      <c r="K11" s="30"/>
    </row>
    <row r="12" spans="1:17" ht="36" x14ac:dyDescent="0.3">
      <c r="A12" s="43" t="s">
        <v>29</v>
      </c>
      <c r="B12" s="48" t="s">
        <v>30</v>
      </c>
      <c r="C12" s="43">
        <v>96521</v>
      </c>
      <c r="D12" s="11" t="s">
        <v>31</v>
      </c>
      <c r="E12" s="8" t="s">
        <v>32</v>
      </c>
      <c r="F12" s="33">
        <v>2.5</v>
      </c>
      <c r="G12" s="9"/>
      <c r="H12" s="10">
        <f>F12*G12</f>
        <v>0</v>
      </c>
      <c r="I12" s="10">
        <f t="shared" ref="I12:I72" si="0">H12*$I$5+H12</f>
        <v>0</v>
      </c>
      <c r="J12" s="11" t="s">
        <v>33</v>
      </c>
      <c r="K12" s="30"/>
    </row>
    <row r="13" spans="1:17" x14ac:dyDescent="0.3">
      <c r="A13" s="43" t="s">
        <v>34</v>
      </c>
      <c r="B13" s="48" t="s">
        <v>18</v>
      </c>
      <c r="C13" s="49">
        <v>42584</v>
      </c>
      <c r="D13" s="41" t="s">
        <v>281</v>
      </c>
      <c r="E13" s="20" t="s">
        <v>32</v>
      </c>
      <c r="F13" s="34">
        <v>1.1000000000000001</v>
      </c>
      <c r="G13" s="21"/>
      <c r="H13" s="10">
        <f t="shared" ref="H13:H33" si="1">F13*G13</f>
        <v>0</v>
      </c>
      <c r="I13" s="77">
        <f t="shared" si="0"/>
        <v>0</v>
      </c>
      <c r="J13" s="15" t="s">
        <v>36</v>
      </c>
      <c r="K13" s="78"/>
      <c r="L13" s="94"/>
      <c r="M13" s="94"/>
      <c r="N13" s="94"/>
    </row>
    <row r="14" spans="1:17" ht="36" x14ac:dyDescent="0.3">
      <c r="A14" s="43" t="s">
        <v>37</v>
      </c>
      <c r="B14" s="48" t="s">
        <v>30</v>
      </c>
      <c r="C14" s="43">
        <v>96536</v>
      </c>
      <c r="D14" s="11" t="s">
        <v>282</v>
      </c>
      <c r="E14" s="8" t="s">
        <v>35</v>
      </c>
      <c r="F14" s="33">
        <v>75</v>
      </c>
      <c r="G14" s="9"/>
      <c r="H14" s="10">
        <f t="shared" si="1"/>
        <v>0</v>
      </c>
      <c r="I14" s="10">
        <f t="shared" si="0"/>
        <v>0</v>
      </c>
      <c r="J14" s="11" t="s">
        <v>283</v>
      </c>
      <c r="K14" s="80"/>
      <c r="L14" s="94"/>
      <c r="M14" s="94"/>
      <c r="N14" s="94"/>
    </row>
    <row r="15" spans="1:17" ht="36" customHeight="1" x14ac:dyDescent="0.3">
      <c r="A15" s="43" t="s">
        <v>38</v>
      </c>
      <c r="B15" s="48" t="s">
        <v>30</v>
      </c>
      <c r="C15" s="43">
        <v>96617</v>
      </c>
      <c r="D15" s="11" t="s">
        <v>39</v>
      </c>
      <c r="E15" s="8" t="s">
        <v>35</v>
      </c>
      <c r="F15" s="33">
        <v>5.6</v>
      </c>
      <c r="G15" s="9"/>
      <c r="H15" s="10">
        <f t="shared" si="1"/>
        <v>0</v>
      </c>
      <c r="I15" s="10">
        <f t="shared" si="0"/>
        <v>0</v>
      </c>
      <c r="J15" s="11" t="s">
        <v>40</v>
      </c>
      <c r="K15" s="30"/>
      <c r="L15" s="94"/>
      <c r="M15" s="106"/>
      <c r="N15" s="94"/>
    </row>
    <row r="16" spans="1:17" ht="36" x14ac:dyDescent="0.3">
      <c r="A16" s="43" t="s">
        <v>41</v>
      </c>
      <c r="B16" s="48" t="s">
        <v>30</v>
      </c>
      <c r="C16" s="43">
        <v>96543</v>
      </c>
      <c r="D16" s="11" t="s">
        <v>42</v>
      </c>
      <c r="E16" s="8" t="s">
        <v>43</v>
      </c>
      <c r="F16" s="33">
        <v>68.239999999999995</v>
      </c>
      <c r="G16" s="9"/>
      <c r="H16" s="10">
        <f t="shared" si="1"/>
        <v>0</v>
      </c>
      <c r="I16" s="10">
        <f t="shared" si="0"/>
        <v>0</v>
      </c>
      <c r="J16" s="11" t="s">
        <v>44</v>
      </c>
      <c r="K16" s="30"/>
      <c r="L16" s="94"/>
      <c r="M16" s="94"/>
      <c r="N16" s="94"/>
    </row>
    <row r="17" spans="1:20" ht="42" customHeight="1" x14ac:dyDescent="0.3">
      <c r="A17" s="43" t="s">
        <v>45</v>
      </c>
      <c r="B17" s="48" t="s">
        <v>30</v>
      </c>
      <c r="C17" s="49" t="s">
        <v>46</v>
      </c>
      <c r="D17" s="17" t="s">
        <v>47</v>
      </c>
      <c r="E17" s="8" t="s">
        <v>43</v>
      </c>
      <c r="F17" s="33">
        <v>2.2000000000000002</v>
      </c>
      <c r="G17" s="9"/>
      <c r="H17" s="10">
        <f t="shared" si="1"/>
        <v>0</v>
      </c>
      <c r="I17" s="10">
        <f t="shared" si="0"/>
        <v>0</v>
      </c>
      <c r="J17" s="11" t="s">
        <v>48</v>
      </c>
      <c r="K17" s="30"/>
      <c r="L17" s="107"/>
      <c r="M17" s="94"/>
      <c r="N17" s="94"/>
      <c r="R17" s="1"/>
      <c r="S17" s="1"/>
      <c r="T17" s="1"/>
    </row>
    <row r="18" spans="1:20" ht="36" x14ac:dyDescent="0.3">
      <c r="A18" s="43" t="s">
        <v>49</v>
      </c>
      <c r="B18" s="48" t="s">
        <v>30</v>
      </c>
      <c r="C18" s="43">
        <v>96545</v>
      </c>
      <c r="D18" s="11" t="s">
        <v>50</v>
      </c>
      <c r="E18" s="8" t="s">
        <v>43</v>
      </c>
      <c r="F18" s="33">
        <v>104</v>
      </c>
      <c r="G18" s="9"/>
      <c r="H18" s="10">
        <f t="shared" si="1"/>
        <v>0</v>
      </c>
      <c r="I18" s="10">
        <f t="shared" si="0"/>
        <v>0</v>
      </c>
      <c r="J18" s="11" t="s">
        <v>51</v>
      </c>
      <c r="K18" s="30"/>
      <c r="L18" s="94"/>
      <c r="M18" s="94"/>
      <c r="N18" s="94"/>
      <c r="R18" s="1"/>
      <c r="S18" s="1"/>
      <c r="T18" s="1"/>
    </row>
    <row r="19" spans="1:20" ht="36" x14ac:dyDescent="0.3">
      <c r="A19" s="43" t="s">
        <v>52</v>
      </c>
      <c r="B19" s="48" t="s">
        <v>30</v>
      </c>
      <c r="C19" s="43">
        <v>92778</v>
      </c>
      <c r="D19" s="11" t="s">
        <v>53</v>
      </c>
      <c r="E19" s="8" t="s">
        <v>43</v>
      </c>
      <c r="F19" s="33">
        <v>103.5</v>
      </c>
      <c r="G19" s="9"/>
      <c r="H19" s="10">
        <f t="shared" si="1"/>
        <v>0</v>
      </c>
      <c r="I19" s="10">
        <f t="shared" si="0"/>
        <v>0</v>
      </c>
      <c r="J19" s="11" t="s">
        <v>54</v>
      </c>
      <c r="K19" s="30"/>
      <c r="R19" s="1"/>
      <c r="S19" s="1"/>
      <c r="T19" s="1"/>
    </row>
    <row r="20" spans="1:20" ht="48" x14ac:dyDescent="0.3">
      <c r="A20" s="43" t="s">
        <v>55</v>
      </c>
      <c r="B20" s="48" t="s">
        <v>30</v>
      </c>
      <c r="C20" s="43">
        <v>92775</v>
      </c>
      <c r="D20" s="11" t="s">
        <v>56</v>
      </c>
      <c r="E20" s="8" t="s">
        <v>43</v>
      </c>
      <c r="F20" s="33">
        <v>2.2000000000000002</v>
      </c>
      <c r="G20" s="9"/>
      <c r="H20" s="10">
        <f t="shared" si="1"/>
        <v>0</v>
      </c>
      <c r="I20" s="10">
        <f t="shared" si="0"/>
        <v>0</v>
      </c>
      <c r="J20" s="11" t="s">
        <v>57</v>
      </c>
      <c r="K20" s="30"/>
      <c r="R20" s="1"/>
      <c r="S20" s="1"/>
      <c r="T20" s="1"/>
    </row>
    <row r="21" spans="1:20" ht="48" x14ac:dyDescent="0.3">
      <c r="A21" s="43" t="s">
        <v>58</v>
      </c>
      <c r="B21" s="48" t="s">
        <v>30</v>
      </c>
      <c r="C21" s="43">
        <v>92778</v>
      </c>
      <c r="D21" s="11" t="s">
        <v>59</v>
      </c>
      <c r="E21" s="8" t="s">
        <v>43</v>
      </c>
      <c r="F21" s="33">
        <v>103.5</v>
      </c>
      <c r="G21" s="9"/>
      <c r="H21" s="10">
        <f t="shared" si="1"/>
        <v>0</v>
      </c>
      <c r="I21" s="10">
        <f t="shared" si="0"/>
        <v>0</v>
      </c>
      <c r="J21" s="11" t="s">
        <v>60</v>
      </c>
      <c r="K21" s="30"/>
      <c r="R21" s="1"/>
      <c r="S21" s="1"/>
      <c r="T21" s="1"/>
    </row>
    <row r="22" spans="1:20" ht="48" x14ac:dyDescent="0.3">
      <c r="A22" s="43" t="s">
        <v>61</v>
      </c>
      <c r="B22" s="48" t="s">
        <v>30</v>
      </c>
      <c r="C22" s="43">
        <v>96558</v>
      </c>
      <c r="D22" s="11" t="s">
        <v>62</v>
      </c>
      <c r="E22" s="8" t="s">
        <v>32</v>
      </c>
      <c r="F22" s="33">
        <v>1.1000000000000001</v>
      </c>
      <c r="G22" s="9"/>
      <c r="H22" s="10">
        <f t="shared" si="1"/>
        <v>0</v>
      </c>
      <c r="I22" s="10">
        <f t="shared" si="0"/>
        <v>0</v>
      </c>
      <c r="J22" s="11" t="s">
        <v>63</v>
      </c>
      <c r="K22" s="30"/>
      <c r="R22" s="1"/>
      <c r="S22" s="1"/>
      <c r="T22" s="1"/>
    </row>
    <row r="23" spans="1:20" ht="48" x14ac:dyDescent="0.3">
      <c r="A23" s="43" t="s">
        <v>64</v>
      </c>
      <c r="B23" s="48" t="s">
        <v>30</v>
      </c>
      <c r="C23" s="43">
        <v>92720</v>
      </c>
      <c r="D23" s="40" t="s">
        <v>65</v>
      </c>
      <c r="E23" s="8" t="s">
        <v>32</v>
      </c>
      <c r="F23" s="33">
        <v>1.6</v>
      </c>
      <c r="G23" s="9"/>
      <c r="H23" s="10">
        <f t="shared" si="1"/>
        <v>0</v>
      </c>
      <c r="I23" s="10">
        <f t="shared" si="0"/>
        <v>0</v>
      </c>
      <c r="J23" s="11" t="s">
        <v>66</v>
      </c>
      <c r="K23" s="30"/>
      <c r="R23" s="1"/>
      <c r="S23" s="1"/>
      <c r="T23" s="1"/>
    </row>
    <row r="24" spans="1:20" s="79" customFormat="1" ht="65.25" customHeight="1" x14ac:dyDescent="0.3">
      <c r="A24" s="61" t="s">
        <v>67</v>
      </c>
      <c r="B24" s="62" t="s">
        <v>30</v>
      </c>
      <c r="C24" s="61">
        <v>101963</v>
      </c>
      <c r="D24" s="82" t="s">
        <v>295</v>
      </c>
      <c r="E24" s="61" t="s">
        <v>35</v>
      </c>
      <c r="F24" s="61">
        <v>38.26</v>
      </c>
      <c r="G24" s="81"/>
      <c r="H24" s="85">
        <f t="shared" si="1"/>
        <v>0</v>
      </c>
      <c r="I24" s="85">
        <f t="shared" si="0"/>
        <v>0</v>
      </c>
      <c r="J24" s="82" t="s">
        <v>296</v>
      </c>
      <c r="K24" s="83" t="s">
        <v>231</v>
      </c>
      <c r="L24" s="83"/>
      <c r="M24" s="108"/>
      <c r="N24" s="108"/>
      <c r="O24" s="108"/>
      <c r="P24" s="108"/>
      <c r="Q24" s="108"/>
      <c r="R24" s="84"/>
      <c r="S24" s="84"/>
      <c r="T24" s="84"/>
    </row>
    <row r="25" spans="1:20" ht="15" customHeight="1" x14ac:dyDescent="0.3">
      <c r="A25" s="43">
        <v>3</v>
      </c>
      <c r="B25" s="48"/>
      <c r="C25" s="43"/>
      <c r="D25" s="155" t="s">
        <v>68</v>
      </c>
      <c r="E25" s="156"/>
      <c r="F25" s="156"/>
      <c r="G25" s="156"/>
      <c r="H25" s="157"/>
      <c r="I25" s="14">
        <f>SUM(I26:I31)</f>
        <v>0</v>
      </c>
      <c r="J25" s="13"/>
      <c r="K25" s="31"/>
      <c r="R25" s="1"/>
      <c r="S25" s="1"/>
      <c r="T25" s="1"/>
    </row>
    <row r="26" spans="1:20" ht="48" x14ac:dyDescent="0.3">
      <c r="A26" s="43" t="s">
        <v>69</v>
      </c>
      <c r="B26" s="48" t="s">
        <v>30</v>
      </c>
      <c r="C26" s="43">
        <v>92775</v>
      </c>
      <c r="D26" s="11" t="s">
        <v>56</v>
      </c>
      <c r="E26" s="8" t="s">
        <v>43</v>
      </c>
      <c r="F26" s="33">
        <v>80.900000000000006</v>
      </c>
      <c r="G26" s="9"/>
      <c r="H26" s="10">
        <f t="shared" si="1"/>
        <v>0</v>
      </c>
      <c r="I26" s="10">
        <f t="shared" si="0"/>
        <v>0</v>
      </c>
      <c r="J26" s="15" t="s">
        <v>70</v>
      </c>
      <c r="K26" s="30"/>
      <c r="L26" s="55"/>
      <c r="M26" s="55"/>
      <c r="N26" s="55"/>
      <c r="O26" s="55"/>
      <c r="P26" s="55"/>
      <c r="Q26" s="55"/>
      <c r="R26" s="25"/>
      <c r="S26" s="25"/>
      <c r="T26" s="25"/>
    </row>
    <row r="27" spans="1:20" ht="48" x14ac:dyDescent="0.3">
      <c r="A27" s="43" t="s">
        <v>71</v>
      </c>
      <c r="B27" s="48" t="s">
        <v>30</v>
      </c>
      <c r="C27" s="49" t="s">
        <v>46</v>
      </c>
      <c r="D27" s="17" t="s">
        <v>72</v>
      </c>
      <c r="E27" s="8" t="s">
        <v>43</v>
      </c>
      <c r="F27" s="33">
        <v>2</v>
      </c>
      <c r="G27" s="9"/>
      <c r="H27" s="10">
        <f t="shared" si="1"/>
        <v>0</v>
      </c>
      <c r="I27" s="10">
        <f t="shared" si="0"/>
        <v>0</v>
      </c>
      <c r="J27" s="11" t="s">
        <v>73</v>
      </c>
      <c r="K27" s="30"/>
      <c r="L27" s="55"/>
      <c r="M27" s="55"/>
      <c r="N27" s="55"/>
      <c r="O27" s="55"/>
      <c r="P27" s="55"/>
      <c r="Q27" s="55"/>
      <c r="R27" s="25"/>
      <c r="S27" s="25"/>
      <c r="T27" s="25"/>
    </row>
    <row r="28" spans="1:20" ht="48" x14ac:dyDescent="0.3">
      <c r="A28" s="43" t="s">
        <v>74</v>
      </c>
      <c r="B28" s="48" t="s">
        <v>30</v>
      </c>
      <c r="C28" s="43">
        <v>92777</v>
      </c>
      <c r="D28" s="11" t="s">
        <v>75</v>
      </c>
      <c r="E28" s="8" t="s">
        <v>43</v>
      </c>
      <c r="F28" s="33">
        <v>63</v>
      </c>
      <c r="G28" s="9"/>
      <c r="H28" s="10">
        <f t="shared" si="1"/>
        <v>0</v>
      </c>
      <c r="I28" s="10">
        <f t="shared" si="0"/>
        <v>0</v>
      </c>
      <c r="J28" s="15" t="s">
        <v>76</v>
      </c>
      <c r="K28" s="30"/>
      <c r="L28" s="55"/>
      <c r="M28" s="55"/>
      <c r="N28" s="55"/>
      <c r="O28" s="55"/>
      <c r="P28" s="55"/>
      <c r="Q28" s="55"/>
      <c r="R28" s="25"/>
      <c r="S28" s="25"/>
      <c r="T28" s="25"/>
    </row>
    <row r="29" spans="1:20" ht="48" x14ac:dyDescent="0.3">
      <c r="A29" s="43" t="s">
        <v>77</v>
      </c>
      <c r="B29" s="48" t="s">
        <v>30</v>
      </c>
      <c r="C29" s="43">
        <v>92778</v>
      </c>
      <c r="D29" s="11" t="s">
        <v>78</v>
      </c>
      <c r="E29" s="8" t="s">
        <v>43</v>
      </c>
      <c r="F29" s="33">
        <v>118</v>
      </c>
      <c r="G29" s="9"/>
      <c r="H29" s="10">
        <f t="shared" si="1"/>
        <v>0</v>
      </c>
      <c r="I29" s="10">
        <f t="shared" si="0"/>
        <v>0</v>
      </c>
      <c r="J29" s="15" t="s">
        <v>79</v>
      </c>
      <c r="K29" s="30"/>
      <c r="L29" s="55"/>
      <c r="M29" s="55"/>
      <c r="N29" s="55"/>
      <c r="O29" s="55"/>
      <c r="P29" s="55"/>
      <c r="Q29" s="55"/>
      <c r="R29" s="25"/>
      <c r="S29" s="25"/>
      <c r="T29" s="25"/>
    </row>
    <row r="30" spans="1:20" ht="53.4" customHeight="1" x14ac:dyDescent="0.3">
      <c r="A30" s="43" t="s">
        <v>80</v>
      </c>
      <c r="B30" s="48" t="s">
        <v>30</v>
      </c>
      <c r="C30" s="43">
        <v>92718</v>
      </c>
      <c r="D30" s="40" t="s">
        <v>284</v>
      </c>
      <c r="E30" s="8" t="s">
        <v>32</v>
      </c>
      <c r="F30" s="33">
        <v>1.65</v>
      </c>
      <c r="G30" s="9"/>
      <c r="H30" s="10">
        <f t="shared" si="1"/>
        <v>0</v>
      </c>
      <c r="I30" s="10">
        <f t="shared" si="0"/>
        <v>0</v>
      </c>
      <c r="J30" s="15" t="s">
        <v>81</v>
      </c>
      <c r="K30" s="30"/>
      <c r="L30" s="55"/>
      <c r="M30" s="55"/>
      <c r="N30" s="55"/>
      <c r="O30" s="55"/>
      <c r="P30" s="55"/>
      <c r="Q30" s="55"/>
      <c r="R30" s="25"/>
      <c r="S30" s="25"/>
      <c r="T30" s="25"/>
    </row>
    <row r="31" spans="1:20" ht="60" x14ac:dyDescent="0.3">
      <c r="A31" s="43" t="s">
        <v>82</v>
      </c>
      <c r="B31" s="48" t="s">
        <v>30</v>
      </c>
      <c r="C31" s="43">
        <v>92724</v>
      </c>
      <c r="D31" s="11" t="s">
        <v>83</v>
      </c>
      <c r="E31" s="8" t="s">
        <v>32</v>
      </c>
      <c r="F31" s="33">
        <v>1.9</v>
      </c>
      <c r="G31" s="9"/>
      <c r="H31" s="10">
        <f t="shared" si="1"/>
        <v>0</v>
      </c>
      <c r="I31" s="10">
        <f t="shared" si="0"/>
        <v>0</v>
      </c>
      <c r="J31" s="15" t="s">
        <v>291</v>
      </c>
      <c r="K31" s="30"/>
      <c r="L31" s="55"/>
      <c r="M31" s="55"/>
      <c r="N31" s="55"/>
      <c r="O31" s="55"/>
      <c r="P31" s="55"/>
      <c r="Q31" s="55"/>
      <c r="R31" s="25"/>
      <c r="S31" s="25"/>
      <c r="T31" s="25"/>
    </row>
    <row r="32" spans="1:20" x14ac:dyDescent="0.3">
      <c r="A32" s="43">
        <v>4</v>
      </c>
      <c r="B32" s="48"/>
      <c r="C32" s="43"/>
      <c r="D32" s="158" t="s">
        <v>84</v>
      </c>
      <c r="E32" s="159"/>
      <c r="F32" s="159"/>
      <c r="G32" s="159"/>
      <c r="H32" s="160"/>
      <c r="I32" s="92">
        <f>SUM(I33:I36)</f>
        <v>0</v>
      </c>
      <c r="J32" s="93"/>
      <c r="K32" s="31"/>
      <c r="L32" s="55"/>
      <c r="M32" s="55"/>
      <c r="N32" s="55"/>
      <c r="O32" s="55"/>
      <c r="P32" s="55"/>
      <c r="Q32" s="55"/>
      <c r="R32" s="25"/>
      <c r="S32" s="25"/>
      <c r="T32" s="25"/>
    </row>
    <row r="33" spans="1:20" ht="78" customHeight="1" x14ac:dyDescent="0.3">
      <c r="A33" s="43" t="s">
        <v>85</v>
      </c>
      <c r="B33" s="48" t="s">
        <v>30</v>
      </c>
      <c r="C33" s="43">
        <v>87481</v>
      </c>
      <c r="D33" s="11" t="s">
        <v>86</v>
      </c>
      <c r="E33" s="8" t="s">
        <v>35</v>
      </c>
      <c r="F33" s="33">
        <v>83.495000000000005</v>
      </c>
      <c r="G33" s="9"/>
      <c r="H33" s="10">
        <f t="shared" si="1"/>
        <v>0</v>
      </c>
      <c r="I33" s="10">
        <f t="shared" si="0"/>
        <v>0</v>
      </c>
      <c r="J33" s="16" t="s">
        <v>87</v>
      </c>
      <c r="K33" s="30">
        <f>(17.81+3.46+3.46+3.46)*2.5 +(2.6+2.6+1)*2.1</f>
        <v>83.495000000000005</v>
      </c>
      <c r="L33" s="30"/>
      <c r="M33" s="80"/>
      <c r="N33" s="80"/>
      <c r="O33" s="30"/>
      <c r="P33" s="55"/>
      <c r="Q33" s="55"/>
      <c r="R33" s="25"/>
      <c r="S33" s="25"/>
      <c r="T33" s="25"/>
    </row>
    <row r="34" spans="1:20" ht="36" x14ac:dyDescent="0.3">
      <c r="A34" s="43" t="s">
        <v>88</v>
      </c>
      <c r="B34" s="48" t="s">
        <v>30</v>
      </c>
      <c r="C34" s="43">
        <v>93186</v>
      </c>
      <c r="D34" s="11" t="s">
        <v>89</v>
      </c>
      <c r="E34" s="8" t="s">
        <v>28</v>
      </c>
      <c r="F34" s="33">
        <f>K34</f>
        <v>14.569999999999999</v>
      </c>
      <c r="G34" s="9"/>
      <c r="H34" s="10">
        <f t="shared" ref="H34:H35" si="2">F34*G34</f>
        <v>0</v>
      </c>
      <c r="I34" s="10">
        <f t="shared" si="0"/>
        <v>0</v>
      </c>
      <c r="J34" s="16" t="s">
        <v>244</v>
      </c>
      <c r="K34" s="30">
        <f>(1.2+0.6)*2 + (2.6)*2 +(0.8+0.4)*1+(0.87+0.3)*1 + 1.7+1.7</f>
        <v>14.569999999999999</v>
      </c>
      <c r="L34" s="154"/>
      <c r="M34" s="154"/>
      <c r="N34" s="154"/>
      <c r="O34" s="154"/>
      <c r="P34" s="55"/>
      <c r="Q34" s="55"/>
      <c r="R34" s="25"/>
      <c r="S34" s="25"/>
      <c r="T34" s="25"/>
    </row>
    <row r="35" spans="1:20" ht="24" x14ac:dyDescent="0.3">
      <c r="A35" s="43" t="s">
        <v>90</v>
      </c>
      <c r="B35" s="48" t="s">
        <v>30</v>
      </c>
      <c r="C35" s="43">
        <v>93194</v>
      </c>
      <c r="D35" s="42" t="s">
        <v>91</v>
      </c>
      <c r="E35" s="8" t="s">
        <v>28</v>
      </c>
      <c r="F35" s="33">
        <f>K35</f>
        <v>8.8000000000000007</v>
      </c>
      <c r="G35" s="9"/>
      <c r="H35" s="10">
        <f t="shared" si="2"/>
        <v>0</v>
      </c>
      <c r="I35" s="10">
        <f t="shared" si="0"/>
        <v>0</v>
      </c>
      <c r="J35" s="16" t="s">
        <v>92</v>
      </c>
      <c r="K35" s="30">
        <f>(1.2+0.6)*2 + (2.6)*2</f>
        <v>8.8000000000000007</v>
      </c>
      <c r="L35" s="30"/>
      <c r="M35" s="30"/>
      <c r="N35" s="30"/>
      <c r="O35" s="30"/>
      <c r="P35" s="55"/>
      <c r="Q35" s="55"/>
      <c r="R35" s="25"/>
      <c r="S35" s="25"/>
      <c r="T35" s="25"/>
    </row>
    <row r="36" spans="1:20" ht="36" x14ac:dyDescent="0.3">
      <c r="A36" s="43" t="s">
        <v>93</v>
      </c>
      <c r="B36" s="48" t="s">
        <v>30</v>
      </c>
      <c r="C36" s="43">
        <v>97622</v>
      </c>
      <c r="D36" s="11" t="s">
        <v>94</v>
      </c>
      <c r="E36" s="8" t="s">
        <v>32</v>
      </c>
      <c r="F36" s="33">
        <v>11.95</v>
      </c>
      <c r="G36" s="9"/>
      <c r="H36" s="10">
        <f t="shared" ref="H36" si="3">F36*G36</f>
        <v>0</v>
      </c>
      <c r="I36" s="10">
        <f t="shared" si="0"/>
        <v>0</v>
      </c>
      <c r="J36" s="16" t="s">
        <v>285</v>
      </c>
      <c r="K36" s="30">
        <f>1.15*2*2.4</f>
        <v>5.52</v>
      </c>
      <c r="L36" s="30">
        <f>(1.05+0.42+0.18+0.18+0.18)*2*1.6</f>
        <v>6.4319999999999995</v>
      </c>
      <c r="M36" s="30"/>
      <c r="N36" s="30"/>
      <c r="O36" s="30"/>
      <c r="P36" s="55"/>
      <c r="Q36" s="55"/>
      <c r="R36" s="25"/>
      <c r="S36" s="25"/>
      <c r="T36" s="25"/>
    </row>
    <row r="37" spans="1:20" x14ac:dyDescent="0.3">
      <c r="A37" s="43">
        <v>5</v>
      </c>
      <c r="B37" s="48"/>
      <c r="C37" s="43"/>
      <c r="D37" s="155" t="s">
        <v>95</v>
      </c>
      <c r="E37" s="156"/>
      <c r="F37" s="156"/>
      <c r="G37" s="156"/>
      <c r="H37" s="157"/>
      <c r="I37" s="14">
        <f>SUM(I38:I39)</f>
        <v>0</v>
      </c>
      <c r="J37" s="13"/>
      <c r="K37" s="30"/>
      <c r="L37" s="55"/>
      <c r="M37" s="55"/>
      <c r="N37" s="55"/>
      <c r="O37" s="55"/>
      <c r="P37" s="55"/>
      <c r="Q37" s="55"/>
      <c r="R37" s="25"/>
      <c r="S37" s="25"/>
      <c r="T37" s="25"/>
    </row>
    <row r="38" spans="1:20" ht="60" x14ac:dyDescent="0.3">
      <c r="A38" s="43" t="s">
        <v>97</v>
      </c>
      <c r="B38" s="48" t="s">
        <v>30</v>
      </c>
      <c r="C38" s="43">
        <v>94573</v>
      </c>
      <c r="D38" s="11" t="s">
        <v>98</v>
      </c>
      <c r="E38" s="16" t="s">
        <v>35</v>
      </c>
      <c r="F38" s="33">
        <v>5.58</v>
      </c>
      <c r="G38" s="9"/>
      <c r="H38" s="10">
        <f t="shared" ref="H38:H53" si="4">F38*G38</f>
        <v>0</v>
      </c>
      <c r="I38" s="10">
        <f t="shared" si="0"/>
        <v>0</v>
      </c>
      <c r="J38" s="15" t="s">
        <v>99</v>
      </c>
      <c r="K38" s="30"/>
      <c r="L38" s="55"/>
      <c r="M38" s="55"/>
      <c r="N38" s="55"/>
      <c r="O38" s="55"/>
      <c r="P38" s="55"/>
      <c r="Q38" s="55"/>
      <c r="R38" s="25"/>
      <c r="S38" s="25"/>
      <c r="T38" s="25"/>
    </row>
    <row r="39" spans="1:20" s="79" customFormat="1" ht="36" x14ac:dyDescent="0.3">
      <c r="A39" s="61" t="s">
        <v>100</v>
      </c>
      <c r="B39" s="62" t="s">
        <v>30</v>
      </c>
      <c r="C39" s="61">
        <v>91341</v>
      </c>
      <c r="D39" s="87" t="s">
        <v>232</v>
      </c>
      <c r="E39" s="16" t="s">
        <v>35</v>
      </c>
      <c r="F39" s="63">
        <v>8.64</v>
      </c>
      <c r="G39" s="64"/>
      <c r="H39" s="77">
        <f t="shared" si="4"/>
        <v>0</v>
      </c>
      <c r="I39" s="77">
        <f t="shared" si="0"/>
        <v>0</v>
      </c>
      <c r="J39" s="15" t="s">
        <v>247</v>
      </c>
      <c r="K39" s="30"/>
      <c r="L39" s="78"/>
      <c r="M39" s="30"/>
      <c r="N39" s="30"/>
      <c r="O39" s="30"/>
      <c r="P39" s="30"/>
      <c r="Q39" s="30"/>
      <c r="R39" s="86"/>
      <c r="S39" s="86"/>
      <c r="T39" s="86"/>
    </row>
    <row r="40" spans="1:20" x14ac:dyDescent="0.3">
      <c r="A40" s="43">
        <v>6</v>
      </c>
      <c r="B40" s="48"/>
      <c r="C40" s="43"/>
      <c r="D40" s="155" t="s">
        <v>101</v>
      </c>
      <c r="E40" s="156"/>
      <c r="F40" s="156"/>
      <c r="G40" s="156"/>
      <c r="H40" s="157"/>
      <c r="I40" s="14">
        <f>SUM(I41:I42)</f>
        <v>0</v>
      </c>
      <c r="J40" s="13"/>
      <c r="K40" s="30"/>
      <c r="L40" s="55"/>
      <c r="M40" s="55"/>
      <c r="N40" s="55"/>
      <c r="O40" s="55"/>
      <c r="P40" s="55"/>
      <c r="Q40" s="55"/>
      <c r="R40" s="25"/>
      <c r="S40" s="25"/>
      <c r="T40" s="25"/>
    </row>
    <row r="41" spans="1:20" ht="60" x14ac:dyDescent="0.3">
      <c r="A41" s="43" t="s">
        <v>102</v>
      </c>
      <c r="B41" s="48" t="s">
        <v>30</v>
      </c>
      <c r="C41" s="49">
        <v>92543</v>
      </c>
      <c r="D41" s="17" t="s">
        <v>103</v>
      </c>
      <c r="E41" s="8" t="s">
        <v>35</v>
      </c>
      <c r="F41" s="33">
        <v>52</v>
      </c>
      <c r="G41" s="18"/>
      <c r="H41" s="10">
        <f t="shared" si="4"/>
        <v>0</v>
      </c>
      <c r="I41" s="10">
        <f t="shared" si="0"/>
        <v>0</v>
      </c>
      <c r="J41" s="16"/>
      <c r="R41" s="1"/>
      <c r="S41" s="1"/>
      <c r="T41" s="1"/>
    </row>
    <row r="42" spans="1:20" ht="51.75" customHeight="1" x14ac:dyDescent="0.3">
      <c r="A42" s="43" t="s">
        <v>104</v>
      </c>
      <c r="B42" s="48" t="s">
        <v>30</v>
      </c>
      <c r="C42" s="43">
        <v>94207</v>
      </c>
      <c r="D42" s="17" t="s">
        <v>105</v>
      </c>
      <c r="E42" s="8" t="s">
        <v>35</v>
      </c>
      <c r="F42" s="33">
        <v>52</v>
      </c>
      <c r="G42" s="21"/>
      <c r="H42" s="10">
        <f t="shared" si="4"/>
        <v>0</v>
      </c>
      <c r="I42" s="10">
        <f t="shared" si="0"/>
        <v>0</v>
      </c>
      <c r="J42" s="16"/>
      <c r="R42" s="1"/>
      <c r="S42" s="1"/>
      <c r="T42" s="1"/>
    </row>
    <row r="43" spans="1:20" x14ac:dyDescent="0.3">
      <c r="A43" s="43">
        <v>7</v>
      </c>
      <c r="B43" s="48"/>
      <c r="C43" s="43"/>
      <c r="D43" s="155" t="s">
        <v>106</v>
      </c>
      <c r="E43" s="156"/>
      <c r="F43" s="156"/>
      <c r="G43" s="156"/>
      <c r="H43" s="157"/>
      <c r="I43" s="14">
        <f>SUM(I44:I47)</f>
        <v>0</v>
      </c>
      <c r="J43" s="13"/>
      <c r="K43" s="89"/>
      <c r="L43" s="109"/>
      <c r="R43" s="1"/>
      <c r="S43" s="1"/>
      <c r="T43" s="1"/>
    </row>
    <row r="44" spans="1:20" ht="50.25" customHeight="1" x14ac:dyDescent="0.3">
      <c r="A44" s="43" t="s">
        <v>248</v>
      </c>
      <c r="B44" s="48" t="s">
        <v>30</v>
      </c>
      <c r="C44" s="43">
        <v>87879</v>
      </c>
      <c r="D44" s="11" t="s">
        <v>108</v>
      </c>
      <c r="E44" s="8" t="s">
        <v>35</v>
      </c>
      <c r="F44" s="33">
        <f>K44</f>
        <v>139.76499999999999</v>
      </c>
      <c r="G44" s="9"/>
      <c r="H44" s="10">
        <f t="shared" si="4"/>
        <v>0</v>
      </c>
      <c r="I44" s="10">
        <f t="shared" si="0"/>
        <v>0</v>
      </c>
      <c r="J44" s="16" t="s">
        <v>239</v>
      </c>
      <c r="K44" s="90">
        <f>(17.81+(3.46*8))*2.5+((2.6*4)*2.1)+((1*2)*2.1)</f>
        <v>139.76499999999999</v>
      </c>
      <c r="L44" s="110"/>
      <c r="R44" s="1"/>
      <c r="S44" s="1"/>
      <c r="T44" s="1"/>
    </row>
    <row r="45" spans="1:20" s="1" customFormat="1" ht="72" x14ac:dyDescent="0.3">
      <c r="A45" s="43" t="s">
        <v>249</v>
      </c>
      <c r="B45" s="48"/>
      <c r="C45" s="43">
        <v>87535</v>
      </c>
      <c r="D45" s="11" t="s">
        <v>238</v>
      </c>
      <c r="E45" s="8" t="s">
        <v>35</v>
      </c>
      <c r="F45" s="33">
        <f>K45</f>
        <v>92.944000000000003</v>
      </c>
      <c r="G45" s="9"/>
      <c r="H45" s="10">
        <f t="shared" ref="H45" si="5">F45*G45</f>
        <v>0</v>
      </c>
      <c r="I45" s="10">
        <f t="shared" si="0"/>
        <v>0</v>
      </c>
      <c r="J45" s="16" t="s">
        <v>286</v>
      </c>
      <c r="K45" s="90">
        <f>(27.15+26.07+4.87)*1.6</f>
        <v>92.944000000000003</v>
      </c>
      <c r="L45" s="110"/>
      <c r="M45" s="105"/>
      <c r="N45" s="105"/>
      <c r="O45" s="105"/>
      <c r="P45" s="105"/>
      <c r="Q45" s="105"/>
    </row>
    <row r="46" spans="1:20" ht="72" x14ac:dyDescent="0.3">
      <c r="A46" s="43" t="s">
        <v>250</v>
      </c>
      <c r="B46" s="48" t="s">
        <v>30</v>
      </c>
      <c r="C46" s="43">
        <v>87529</v>
      </c>
      <c r="D46" s="11" t="s">
        <v>292</v>
      </c>
      <c r="E46" s="8" t="s">
        <v>35</v>
      </c>
      <c r="F46" s="33">
        <f>K46</f>
        <v>46.820999999999984</v>
      </c>
      <c r="G46" s="9"/>
      <c r="H46" s="10">
        <f t="shared" si="4"/>
        <v>0</v>
      </c>
      <c r="I46" s="10">
        <f t="shared" si="0"/>
        <v>0</v>
      </c>
      <c r="J46" s="16" t="s">
        <v>240</v>
      </c>
      <c r="K46" s="90">
        <f>K44-K45</f>
        <v>46.820999999999984</v>
      </c>
      <c r="L46" s="109"/>
      <c r="R46" s="1"/>
      <c r="S46" s="1"/>
      <c r="T46" s="1"/>
    </row>
    <row r="47" spans="1:20" ht="48" x14ac:dyDescent="0.3">
      <c r="A47" s="43" t="s">
        <v>251</v>
      </c>
      <c r="B47" s="48" t="s">
        <v>30</v>
      </c>
      <c r="C47" s="43">
        <v>87269</v>
      </c>
      <c r="D47" s="11" t="s">
        <v>112</v>
      </c>
      <c r="E47" s="8" t="s">
        <v>35</v>
      </c>
      <c r="F47" s="88">
        <v>167.86</v>
      </c>
      <c r="G47" s="9"/>
      <c r="H47" s="10">
        <f t="shared" si="4"/>
        <v>0</v>
      </c>
      <c r="I47" s="10">
        <f t="shared" si="0"/>
        <v>0</v>
      </c>
      <c r="J47" s="16" t="s">
        <v>245</v>
      </c>
      <c r="K47" s="90">
        <f>(27.15+26.07+4.87+23.41+23.41)*1.6</f>
        <v>167.85599999999999</v>
      </c>
      <c r="L47" s="109"/>
      <c r="R47" s="1"/>
      <c r="S47" s="1"/>
      <c r="T47" s="1"/>
    </row>
    <row r="48" spans="1:20" x14ac:dyDescent="0.3">
      <c r="A48" s="43">
        <v>8</v>
      </c>
      <c r="B48" s="48"/>
      <c r="C48" s="43"/>
      <c r="D48" s="155" t="s">
        <v>113</v>
      </c>
      <c r="E48" s="156"/>
      <c r="F48" s="156"/>
      <c r="G48" s="156"/>
      <c r="H48" s="157"/>
      <c r="I48" s="14">
        <f>SUM(I49:I50)</f>
        <v>0</v>
      </c>
      <c r="J48" s="13"/>
      <c r="K48" s="30"/>
      <c r="R48" s="1"/>
      <c r="S48" s="1"/>
      <c r="T48" s="1"/>
    </row>
    <row r="49" spans="1:17" ht="48" x14ac:dyDescent="0.3">
      <c r="A49" s="43" t="s">
        <v>107</v>
      </c>
      <c r="B49" s="48" t="s">
        <v>30</v>
      </c>
      <c r="C49" s="43">
        <v>87879</v>
      </c>
      <c r="D49" s="11" t="s">
        <v>108</v>
      </c>
      <c r="E49" s="8" t="s">
        <v>35</v>
      </c>
      <c r="F49" s="33">
        <f>K49</f>
        <v>40.826999999999998</v>
      </c>
      <c r="G49" s="9"/>
      <c r="H49" s="10">
        <f t="shared" si="4"/>
        <v>0</v>
      </c>
      <c r="I49" s="10">
        <f t="shared" si="0"/>
        <v>0</v>
      </c>
      <c r="J49" s="16" t="s">
        <v>109</v>
      </c>
      <c r="K49" s="80">
        <f>17.81*2.7 -(F38 +2.1*0.8)</f>
        <v>40.826999999999998</v>
      </c>
    </row>
    <row r="50" spans="1:17" ht="72" x14ac:dyDescent="0.3">
      <c r="A50" s="43" t="s">
        <v>110</v>
      </c>
      <c r="B50" s="48" t="s">
        <v>30</v>
      </c>
      <c r="C50" s="43">
        <v>87529</v>
      </c>
      <c r="D50" s="11" t="s">
        <v>292</v>
      </c>
      <c r="E50" s="8" t="s">
        <v>35</v>
      </c>
      <c r="F50" s="33">
        <f>F49</f>
        <v>40.826999999999998</v>
      </c>
      <c r="G50" s="9"/>
      <c r="H50" s="10">
        <f t="shared" si="4"/>
        <v>0</v>
      </c>
      <c r="I50" s="10">
        <f t="shared" si="0"/>
        <v>0</v>
      </c>
      <c r="J50" s="16" t="s">
        <v>111</v>
      </c>
      <c r="K50" s="31"/>
    </row>
    <row r="51" spans="1:17" x14ac:dyDescent="0.3">
      <c r="A51" s="43">
        <v>9</v>
      </c>
      <c r="B51" s="48"/>
      <c r="C51" s="43"/>
      <c r="D51" s="155" t="s">
        <v>115</v>
      </c>
      <c r="E51" s="156"/>
      <c r="F51" s="156"/>
      <c r="G51" s="156"/>
      <c r="H51" s="157"/>
      <c r="I51" s="14">
        <f>SUM(I52:I53)</f>
        <v>0</v>
      </c>
      <c r="J51" s="13"/>
      <c r="K51" s="30"/>
    </row>
    <row r="52" spans="1:17" ht="24" x14ac:dyDescent="0.3">
      <c r="A52" s="43" t="s">
        <v>114</v>
      </c>
      <c r="B52" s="48" t="s">
        <v>30</v>
      </c>
      <c r="C52" s="43">
        <v>88485</v>
      </c>
      <c r="D52" s="11" t="s">
        <v>118</v>
      </c>
      <c r="E52" s="8" t="s">
        <v>35</v>
      </c>
      <c r="F52" s="33">
        <f>K52</f>
        <v>87.647999999999982</v>
      </c>
      <c r="G52" s="9"/>
      <c r="H52" s="10">
        <f t="shared" si="4"/>
        <v>0</v>
      </c>
      <c r="I52" s="10">
        <f t="shared" si="0"/>
        <v>0</v>
      </c>
      <c r="J52" s="16" t="s">
        <v>119</v>
      </c>
      <c r="K52" s="91">
        <f>F46+F49</f>
        <v>87.647999999999982</v>
      </c>
    </row>
    <row r="53" spans="1:17" s="118" customFormat="1" ht="24" x14ac:dyDescent="0.3">
      <c r="A53" s="43" t="s">
        <v>252</v>
      </c>
      <c r="B53" s="48" t="s">
        <v>18</v>
      </c>
      <c r="C53" s="43">
        <v>42782</v>
      </c>
      <c r="D53" s="42" t="s">
        <v>287</v>
      </c>
      <c r="E53" s="73" t="s">
        <v>35</v>
      </c>
      <c r="F53" s="119">
        <f>K53</f>
        <v>164.97799999999998</v>
      </c>
      <c r="G53" s="120"/>
      <c r="H53" s="115">
        <f t="shared" si="4"/>
        <v>0</v>
      </c>
      <c r="I53" s="115">
        <f t="shared" si="0"/>
        <v>0</v>
      </c>
      <c r="J53" s="112" t="s">
        <v>246</v>
      </c>
      <c r="K53" s="116">
        <f>(K52) +(10.12*2.5) + (15*1.1*2)+ (8.65*1.1*2)</f>
        <v>164.97799999999998</v>
      </c>
      <c r="L53" s="117"/>
      <c r="M53" s="117"/>
      <c r="N53" s="117"/>
      <c r="O53" s="117"/>
      <c r="P53" s="117"/>
      <c r="Q53" s="117"/>
    </row>
    <row r="54" spans="1:17" x14ac:dyDescent="0.3">
      <c r="A54" s="43">
        <v>10</v>
      </c>
      <c r="B54" s="48"/>
      <c r="C54" s="43"/>
      <c r="D54" s="155" t="s">
        <v>120</v>
      </c>
      <c r="E54" s="156"/>
      <c r="F54" s="156"/>
      <c r="G54" s="156"/>
      <c r="H54" s="157"/>
      <c r="I54" s="14">
        <f>SUM(I55:I56)</f>
        <v>0</v>
      </c>
      <c r="J54" s="13"/>
      <c r="K54" s="30"/>
    </row>
    <row r="55" spans="1:17" ht="60" x14ac:dyDescent="0.3">
      <c r="A55" s="61" t="s">
        <v>116</v>
      </c>
      <c r="B55" s="62" t="s">
        <v>30</v>
      </c>
      <c r="C55" s="61" t="s">
        <v>288</v>
      </c>
      <c r="D55" s="15" t="s">
        <v>289</v>
      </c>
      <c r="E55" s="58" t="s">
        <v>35</v>
      </c>
      <c r="F55" s="63">
        <f>K55</f>
        <v>38.26</v>
      </c>
      <c r="G55" s="64"/>
      <c r="H55" s="10">
        <f t="shared" ref="H55" si="6">F55*G55</f>
        <v>0</v>
      </c>
      <c r="I55" s="10">
        <f t="shared" si="0"/>
        <v>0</v>
      </c>
      <c r="J55" s="15" t="s">
        <v>297</v>
      </c>
      <c r="K55" s="30">
        <v>38.26</v>
      </c>
      <c r="L55" s="95"/>
      <c r="M55" s="95"/>
      <c r="N55" s="95"/>
      <c r="O55" s="95"/>
      <c r="P55" s="95"/>
      <c r="Q55" s="95"/>
    </row>
    <row r="56" spans="1:17" ht="36" x14ac:dyDescent="0.3">
      <c r="A56" s="61" t="s">
        <v>117</v>
      </c>
      <c r="B56" s="48" t="s">
        <v>30</v>
      </c>
      <c r="C56" s="43">
        <v>87256</v>
      </c>
      <c r="D56" s="11" t="s">
        <v>121</v>
      </c>
      <c r="E56" s="8" t="s">
        <v>35</v>
      </c>
      <c r="F56" s="33">
        <v>71.099999999999994</v>
      </c>
      <c r="G56" s="9"/>
      <c r="H56" s="10">
        <f t="shared" ref="H56" si="7">F56*G56</f>
        <v>0</v>
      </c>
      <c r="I56" s="10">
        <f t="shared" si="0"/>
        <v>0</v>
      </c>
      <c r="J56" s="15" t="s">
        <v>234</v>
      </c>
      <c r="K56" s="30">
        <f>14.82+14.82+8.57+7.63+12.3+12.3</f>
        <v>70.44</v>
      </c>
    </row>
    <row r="57" spans="1:17" x14ac:dyDescent="0.3">
      <c r="A57" s="43">
        <v>11</v>
      </c>
      <c r="B57" s="48"/>
      <c r="C57" s="43"/>
      <c r="D57" s="170" t="s">
        <v>122</v>
      </c>
      <c r="E57" s="171"/>
      <c r="F57" s="171"/>
      <c r="G57" s="171"/>
      <c r="H57" s="172"/>
      <c r="I57" s="14">
        <f>SUM(I58:I60)</f>
        <v>0</v>
      </c>
      <c r="J57" s="26"/>
      <c r="K57" s="30"/>
    </row>
    <row r="58" spans="1:17" ht="36" x14ac:dyDescent="0.3">
      <c r="A58" s="43" t="s">
        <v>253</v>
      </c>
      <c r="B58" s="48" t="s">
        <v>30</v>
      </c>
      <c r="C58" s="43">
        <v>88650</v>
      </c>
      <c r="D58" s="11" t="s">
        <v>124</v>
      </c>
      <c r="E58" s="8" t="s">
        <v>28</v>
      </c>
      <c r="F58" s="33">
        <v>21.37</v>
      </c>
      <c r="G58" s="9"/>
      <c r="H58" s="10">
        <f t="shared" ref="H58" si="8">F58*G58</f>
        <v>0</v>
      </c>
      <c r="I58" s="10">
        <f t="shared" si="0"/>
        <v>0</v>
      </c>
      <c r="J58" s="15" t="s">
        <v>125</v>
      </c>
      <c r="K58" s="30">
        <v>38.26</v>
      </c>
      <c r="L58" s="94"/>
    </row>
    <row r="59" spans="1:17" ht="44.25" customHeight="1" x14ac:dyDescent="0.3">
      <c r="A59" s="43" t="s">
        <v>254</v>
      </c>
      <c r="B59" s="48" t="s">
        <v>30</v>
      </c>
      <c r="C59" s="49">
        <v>96485</v>
      </c>
      <c r="D59" s="29" t="s">
        <v>127</v>
      </c>
      <c r="E59" s="8" t="s">
        <v>35</v>
      </c>
      <c r="F59" s="33">
        <v>52.11</v>
      </c>
      <c r="G59" s="9"/>
      <c r="H59" s="10">
        <f t="shared" ref="H59:H60" si="9">F59*G59</f>
        <v>0</v>
      </c>
      <c r="I59" s="10">
        <f t="shared" si="0"/>
        <v>0</v>
      </c>
      <c r="J59" s="15" t="s">
        <v>235</v>
      </c>
      <c r="K59" s="91">
        <f>38.26+13.85</f>
        <v>52.11</v>
      </c>
      <c r="L59" s="94">
        <v>11.64</v>
      </c>
    </row>
    <row r="60" spans="1:17" ht="30.75" customHeight="1" x14ac:dyDescent="0.3">
      <c r="A60" s="43" t="s">
        <v>255</v>
      </c>
      <c r="B60" s="62" t="s">
        <v>18</v>
      </c>
      <c r="C60" s="49">
        <v>40138</v>
      </c>
      <c r="D60" s="27" t="s">
        <v>230</v>
      </c>
      <c r="E60" s="15" t="s">
        <v>28</v>
      </c>
      <c r="F60" s="33">
        <f>K60</f>
        <v>64.790000000000006</v>
      </c>
      <c r="G60" s="9"/>
      <c r="H60" s="10">
        <f t="shared" si="9"/>
        <v>0</v>
      </c>
      <c r="I60" s="10">
        <f t="shared" si="0"/>
        <v>0</v>
      </c>
      <c r="J60" s="15"/>
      <c r="K60" s="91">
        <f>19.16+21.37+12.13+12.13</f>
        <v>64.790000000000006</v>
      </c>
      <c r="L60" s="94"/>
    </row>
    <row r="61" spans="1:17" x14ac:dyDescent="0.3">
      <c r="A61" s="43">
        <v>12</v>
      </c>
      <c r="B61" s="48"/>
      <c r="C61" s="43"/>
      <c r="D61" s="170" t="s">
        <v>129</v>
      </c>
      <c r="E61" s="171"/>
      <c r="F61" s="171"/>
      <c r="G61" s="171"/>
      <c r="H61" s="172"/>
      <c r="I61" s="14">
        <f>SUM(I62:I74)</f>
        <v>0</v>
      </c>
      <c r="J61" s="26"/>
      <c r="K61" s="30"/>
      <c r="L61" s="95"/>
      <c r="M61" s="12"/>
      <c r="N61" s="12"/>
    </row>
    <row r="62" spans="1:17" x14ac:dyDescent="0.3">
      <c r="A62" s="43" t="s">
        <v>123</v>
      </c>
      <c r="B62" s="48" t="s">
        <v>18</v>
      </c>
      <c r="C62" s="43">
        <v>47983</v>
      </c>
      <c r="D62" s="8" t="s">
        <v>131</v>
      </c>
      <c r="E62" s="15" t="s">
        <v>28</v>
      </c>
      <c r="F62" s="35">
        <v>68.8</v>
      </c>
      <c r="G62" s="9"/>
      <c r="H62" s="10">
        <f t="shared" ref="H62" si="10">F62*G62</f>
        <v>0</v>
      </c>
      <c r="I62" s="10">
        <f t="shared" si="0"/>
        <v>0</v>
      </c>
      <c r="J62" s="15"/>
      <c r="K62" s="30"/>
      <c r="L62" s="95"/>
      <c r="M62" s="12"/>
      <c r="N62" s="12"/>
    </row>
    <row r="63" spans="1:17" x14ac:dyDescent="0.3">
      <c r="A63" s="43" t="s">
        <v>126</v>
      </c>
      <c r="B63" s="48" t="s">
        <v>18</v>
      </c>
      <c r="C63" s="43">
        <v>43465</v>
      </c>
      <c r="D63" s="8" t="s">
        <v>133</v>
      </c>
      <c r="E63" s="15" t="s">
        <v>28</v>
      </c>
      <c r="F63" s="35">
        <v>2</v>
      </c>
      <c r="G63" s="9"/>
      <c r="H63" s="10">
        <f t="shared" ref="H63:H65" si="11">F63*G63</f>
        <v>0</v>
      </c>
      <c r="I63" s="10">
        <f t="shared" si="0"/>
        <v>0</v>
      </c>
      <c r="J63" s="15"/>
      <c r="K63" s="30">
        <v>1.2150000000000001</v>
      </c>
      <c r="L63" s="66"/>
      <c r="M63" s="12"/>
      <c r="N63" s="12"/>
      <c r="O63" s="53">
        <v>7.96</v>
      </c>
      <c r="P63" s="54">
        <v>1.5920000000000001</v>
      </c>
      <c r="Q63" s="54">
        <v>6.3680000000000003</v>
      </c>
    </row>
    <row r="64" spans="1:17" ht="24.6" x14ac:dyDescent="0.3">
      <c r="A64" s="43" t="s">
        <v>128</v>
      </c>
      <c r="B64" s="48" t="s">
        <v>30</v>
      </c>
      <c r="C64" s="50">
        <v>97617</v>
      </c>
      <c r="D64" s="29" t="s">
        <v>135</v>
      </c>
      <c r="E64" s="15" t="s">
        <v>96</v>
      </c>
      <c r="F64" s="35">
        <v>14</v>
      </c>
      <c r="G64" s="9"/>
      <c r="H64" s="10">
        <f t="shared" si="11"/>
        <v>0</v>
      </c>
      <c r="I64" s="10">
        <f t="shared" si="0"/>
        <v>0</v>
      </c>
      <c r="J64" s="15"/>
      <c r="K64" s="30">
        <v>1.2150000000000001</v>
      </c>
      <c r="L64" s="12"/>
      <c r="M64" s="12"/>
      <c r="N64" s="12"/>
      <c r="O64" s="53">
        <v>10.86</v>
      </c>
      <c r="P64" s="54">
        <v>2.1720000000000002</v>
      </c>
      <c r="Q64" s="54">
        <v>8.6879999999999988</v>
      </c>
    </row>
    <row r="65" spans="1:17" s="102" customFormat="1" ht="36" x14ac:dyDescent="0.3">
      <c r="A65" s="43" t="s">
        <v>256</v>
      </c>
      <c r="B65" s="96" t="s">
        <v>30</v>
      </c>
      <c r="C65" s="97">
        <v>101876</v>
      </c>
      <c r="D65" s="98" t="s">
        <v>293</v>
      </c>
      <c r="E65" s="16" t="s">
        <v>96</v>
      </c>
      <c r="F65" s="99">
        <v>1</v>
      </c>
      <c r="G65" s="100"/>
      <c r="H65" s="101">
        <f t="shared" si="11"/>
        <v>0</v>
      </c>
      <c r="I65" s="101">
        <f t="shared" si="0"/>
        <v>0</v>
      </c>
      <c r="J65" s="16"/>
      <c r="K65" s="30">
        <v>1.2150000000000001</v>
      </c>
      <c r="L65" s="95"/>
      <c r="M65" s="95"/>
      <c r="N65" s="95"/>
      <c r="O65" s="111"/>
      <c r="P65" s="31"/>
      <c r="Q65" s="31"/>
    </row>
    <row r="66" spans="1:17" x14ac:dyDescent="0.3">
      <c r="A66" s="43" t="s">
        <v>257</v>
      </c>
      <c r="B66" s="48" t="s">
        <v>18</v>
      </c>
      <c r="C66" s="43">
        <v>43359</v>
      </c>
      <c r="D66" s="8" t="s">
        <v>140</v>
      </c>
      <c r="E66" s="15" t="s">
        <v>96</v>
      </c>
      <c r="F66" s="35">
        <v>12</v>
      </c>
      <c r="G66" s="60"/>
      <c r="H66" s="10">
        <f t="shared" ref="H66:H74" si="12">F66*G66</f>
        <v>0</v>
      </c>
      <c r="I66" s="10">
        <f t="shared" si="0"/>
        <v>0</v>
      </c>
      <c r="J66" s="15"/>
      <c r="K66" s="30">
        <v>1.2150000000000001</v>
      </c>
      <c r="L66" s="12"/>
      <c r="M66" s="12"/>
      <c r="N66" s="12"/>
      <c r="O66" s="53">
        <v>0.49</v>
      </c>
      <c r="P66" s="54">
        <v>9.8000000000000004E-2</v>
      </c>
      <c r="Q66" s="54">
        <v>0.39200000000000002</v>
      </c>
    </row>
    <row r="67" spans="1:17" x14ac:dyDescent="0.3">
      <c r="A67" s="43" t="s">
        <v>258</v>
      </c>
      <c r="B67" s="48" t="s">
        <v>18</v>
      </c>
      <c r="C67" s="43">
        <v>43361</v>
      </c>
      <c r="D67" s="8" t="s">
        <v>142</v>
      </c>
      <c r="E67" s="15" t="s">
        <v>96</v>
      </c>
      <c r="F67" s="35">
        <v>14</v>
      </c>
      <c r="G67" s="60"/>
      <c r="H67" s="10">
        <f t="shared" si="12"/>
        <v>0</v>
      </c>
      <c r="I67" s="10">
        <f t="shared" si="0"/>
        <v>0</v>
      </c>
      <c r="J67" s="15"/>
      <c r="K67" s="30">
        <v>1.2150000000000001</v>
      </c>
      <c r="L67" s="12"/>
      <c r="M67" s="12"/>
      <c r="N67" s="12"/>
      <c r="O67" s="53">
        <v>0.95</v>
      </c>
      <c r="P67" s="54">
        <v>0.19</v>
      </c>
      <c r="Q67" s="54">
        <v>0.76</v>
      </c>
    </row>
    <row r="68" spans="1:17" x14ac:dyDescent="0.3">
      <c r="A68" s="43" t="s">
        <v>259</v>
      </c>
      <c r="B68" s="48" t="s">
        <v>18</v>
      </c>
      <c r="C68" s="43">
        <v>43693</v>
      </c>
      <c r="D68" s="8" t="s">
        <v>144</v>
      </c>
      <c r="E68" s="15" t="s">
        <v>145</v>
      </c>
      <c r="F68" s="35">
        <v>3</v>
      </c>
      <c r="G68" s="9"/>
      <c r="H68" s="10">
        <f t="shared" si="12"/>
        <v>0</v>
      </c>
      <c r="I68" s="10">
        <f t="shared" si="0"/>
        <v>0</v>
      </c>
      <c r="J68" s="15"/>
      <c r="K68" s="30">
        <v>1.2150000000000001</v>
      </c>
      <c r="L68" s="12"/>
      <c r="M68" s="12"/>
      <c r="N68" s="12"/>
      <c r="O68" s="53">
        <v>11.87</v>
      </c>
      <c r="P68" s="54">
        <v>2.3740000000000001</v>
      </c>
      <c r="Q68" s="54">
        <v>9.4959999999999987</v>
      </c>
    </row>
    <row r="69" spans="1:17" x14ac:dyDescent="0.3">
      <c r="A69" s="43" t="s">
        <v>260</v>
      </c>
      <c r="B69" s="48" t="s">
        <v>18</v>
      </c>
      <c r="C69" s="43">
        <v>40187</v>
      </c>
      <c r="D69" s="8" t="s">
        <v>146</v>
      </c>
      <c r="E69" s="15" t="s">
        <v>28</v>
      </c>
      <c r="F69" s="35">
        <v>191</v>
      </c>
      <c r="G69" s="9"/>
      <c r="H69" s="10">
        <f t="shared" si="12"/>
        <v>0</v>
      </c>
      <c r="I69" s="10">
        <f t="shared" si="0"/>
        <v>0</v>
      </c>
      <c r="J69" s="15"/>
      <c r="K69" s="30">
        <v>1.2150000000000001</v>
      </c>
      <c r="L69" s="12"/>
      <c r="M69" s="12"/>
      <c r="N69" s="12"/>
      <c r="O69" s="53">
        <v>22.53</v>
      </c>
      <c r="P69" s="54">
        <v>4.5060000000000002</v>
      </c>
      <c r="Q69" s="54">
        <v>18.024000000000001</v>
      </c>
    </row>
    <row r="70" spans="1:17" ht="36" x14ac:dyDescent="0.3">
      <c r="A70" s="43" t="s">
        <v>261</v>
      </c>
      <c r="B70" s="48" t="s">
        <v>30</v>
      </c>
      <c r="C70" s="49">
        <v>91953</v>
      </c>
      <c r="D70" s="17" t="s">
        <v>147</v>
      </c>
      <c r="E70" s="15" t="s">
        <v>96</v>
      </c>
      <c r="F70" s="35">
        <v>4</v>
      </c>
      <c r="G70" s="9"/>
      <c r="H70" s="10">
        <f t="shared" si="12"/>
        <v>0</v>
      </c>
      <c r="I70" s="10">
        <f t="shared" si="0"/>
        <v>0</v>
      </c>
      <c r="J70" s="15"/>
      <c r="K70" s="30">
        <v>1.2150000000000001</v>
      </c>
      <c r="L70" s="12"/>
      <c r="M70" s="12"/>
      <c r="N70" s="12"/>
      <c r="O70" s="53">
        <v>10.46</v>
      </c>
      <c r="P70" s="54">
        <v>2.0920000000000001</v>
      </c>
      <c r="Q70" s="54">
        <v>8.3680000000000003</v>
      </c>
    </row>
    <row r="71" spans="1:17" ht="36" x14ac:dyDescent="0.3">
      <c r="A71" s="43" t="s">
        <v>262</v>
      </c>
      <c r="B71" s="48" t="s">
        <v>30</v>
      </c>
      <c r="C71" s="43">
        <v>92005</v>
      </c>
      <c r="D71" s="11" t="s">
        <v>148</v>
      </c>
      <c r="E71" s="15" t="s">
        <v>96</v>
      </c>
      <c r="F71" s="35">
        <v>2</v>
      </c>
      <c r="G71" s="9"/>
      <c r="H71" s="10">
        <f t="shared" si="12"/>
        <v>0</v>
      </c>
      <c r="I71" s="10">
        <f t="shared" si="0"/>
        <v>0</v>
      </c>
      <c r="J71" s="15"/>
      <c r="K71" s="30">
        <v>1.2150000000000001</v>
      </c>
      <c r="L71" s="12"/>
      <c r="M71" s="12"/>
      <c r="N71" s="12"/>
      <c r="O71" s="53">
        <v>40.46</v>
      </c>
      <c r="P71" s="54">
        <v>8.0920000000000005</v>
      </c>
      <c r="Q71" s="54">
        <v>32.368000000000002</v>
      </c>
    </row>
    <row r="72" spans="1:17" ht="36" x14ac:dyDescent="0.3">
      <c r="A72" s="43" t="s">
        <v>263</v>
      </c>
      <c r="B72" s="48" t="s">
        <v>30</v>
      </c>
      <c r="C72" s="43">
        <v>91997</v>
      </c>
      <c r="D72" s="11" t="s">
        <v>149</v>
      </c>
      <c r="E72" s="15" t="s">
        <v>96</v>
      </c>
      <c r="F72" s="35">
        <v>5</v>
      </c>
      <c r="G72" s="9"/>
      <c r="H72" s="10">
        <f t="shared" si="12"/>
        <v>0</v>
      </c>
      <c r="I72" s="10">
        <f t="shared" si="0"/>
        <v>0</v>
      </c>
      <c r="J72" s="15"/>
      <c r="K72" s="30">
        <v>1.2150000000000001</v>
      </c>
      <c r="L72" s="12"/>
      <c r="M72" s="12"/>
      <c r="N72" s="12"/>
      <c r="O72" s="53">
        <v>55.98</v>
      </c>
      <c r="P72" s="54">
        <v>11.196</v>
      </c>
      <c r="Q72" s="54">
        <v>44.783999999999999</v>
      </c>
    </row>
    <row r="73" spans="1:17" ht="24" x14ac:dyDescent="0.3">
      <c r="A73" s="43" t="s">
        <v>264</v>
      </c>
      <c r="B73" s="48" t="s">
        <v>30</v>
      </c>
      <c r="C73" s="49" t="s">
        <v>150</v>
      </c>
      <c r="D73" s="17" t="s">
        <v>151</v>
      </c>
      <c r="E73" s="15" t="s">
        <v>96</v>
      </c>
      <c r="F73" s="35">
        <v>2</v>
      </c>
      <c r="G73" s="9"/>
      <c r="H73" s="10">
        <f t="shared" si="12"/>
        <v>0</v>
      </c>
      <c r="I73" s="10">
        <f t="shared" ref="I73:I74" si="13">H73*$I$5+H73</f>
        <v>0</v>
      </c>
      <c r="J73" s="15"/>
      <c r="K73" s="30">
        <v>1.2150000000000001</v>
      </c>
      <c r="L73" s="12"/>
      <c r="M73" s="12"/>
      <c r="N73" s="12"/>
      <c r="O73" s="53">
        <v>33.17</v>
      </c>
      <c r="P73" s="54">
        <v>6.6340000000000003</v>
      </c>
      <c r="Q73" s="54">
        <v>26.536000000000001</v>
      </c>
    </row>
    <row r="74" spans="1:17" ht="24" x14ac:dyDescent="0.3">
      <c r="A74" s="43" t="s">
        <v>265</v>
      </c>
      <c r="B74" s="48" t="s">
        <v>30</v>
      </c>
      <c r="C74" s="49" t="s">
        <v>152</v>
      </c>
      <c r="D74" s="17" t="s">
        <v>153</v>
      </c>
      <c r="E74" s="15" t="s">
        <v>96</v>
      </c>
      <c r="F74" s="35">
        <v>1</v>
      </c>
      <c r="G74" s="9"/>
      <c r="H74" s="10">
        <f t="shared" si="12"/>
        <v>0</v>
      </c>
      <c r="I74" s="10">
        <f t="shared" si="13"/>
        <v>0</v>
      </c>
      <c r="J74" s="15"/>
      <c r="K74" s="30">
        <v>1.2150000000000001</v>
      </c>
      <c r="L74" s="12"/>
      <c r="M74" s="12"/>
      <c r="N74" s="12"/>
      <c r="O74" s="53">
        <v>11.7</v>
      </c>
      <c r="P74" s="54">
        <v>2.34</v>
      </c>
      <c r="Q74" s="54">
        <v>9.36</v>
      </c>
    </row>
    <row r="75" spans="1:17" x14ac:dyDescent="0.3">
      <c r="A75" s="43">
        <v>13</v>
      </c>
      <c r="B75" s="48"/>
      <c r="C75" s="43"/>
      <c r="D75" s="170" t="s">
        <v>154</v>
      </c>
      <c r="E75" s="171"/>
      <c r="F75" s="171"/>
      <c r="G75" s="171"/>
      <c r="H75" s="172"/>
      <c r="I75" s="14">
        <f>SUM(I76:I85)</f>
        <v>0</v>
      </c>
      <c r="J75" s="26"/>
      <c r="K75" s="30">
        <v>1.2150000000000001</v>
      </c>
      <c r="O75" s="53">
        <v>15.02</v>
      </c>
      <c r="P75" s="54">
        <v>3.004</v>
      </c>
      <c r="Q75" s="54">
        <v>12.016</v>
      </c>
    </row>
    <row r="76" spans="1:17" x14ac:dyDescent="0.3">
      <c r="A76" s="43" t="s">
        <v>130</v>
      </c>
      <c r="B76" s="48" t="s">
        <v>18</v>
      </c>
      <c r="C76" s="43">
        <v>43118</v>
      </c>
      <c r="D76" s="58" t="s">
        <v>156</v>
      </c>
      <c r="E76" s="8" t="s">
        <v>28</v>
      </c>
      <c r="F76" s="33">
        <v>48.58</v>
      </c>
      <c r="G76" s="9"/>
      <c r="H76" s="10">
        <f t="shared" ref="H76" si="14">F76*G76</f>
        <v>0</v>
      </c>
      <c r="I76" s="10">
        <f t="shared" ref="I76:I122" si="15">H76*$I$5+H76</f>
        <v>0</v>
      </c>
      <c r="J76" s="15"/>
      <c r="K76" s="30">
        <v>1.2150000000000001</v>
      </c>
      <c r="O76" s="53">
        <v>73.510000000000005</v>
      </c>
      <c r="P76" s="54">
        <v>14.702000000000002</v>
      </c>
      <c r="Q76" s="54">
        <v>58.808000000000007</v>
      </c>
    </row>
    <row r="77" spans="1:17" x14ac:dyDescent="0.3">
      <c r="A77" s="43" t="s">
        <v>266</v>
      </c>
      <c r="B77" s="48" t="s">
        <v>18</v>
      </c>
      <c r="C77" s="43">
        <v>42932</v>
      </c>
      <c r="D77" s="59" t="s">
        <v>158</v>
      </c>
      <c r="E77" s="8" t="s">
        <v>96</v>
      </c>
      <c r="F77" s="33">
        <v>3</v>
      </c>
      <c r="G77" s="9"/>
      <c r="H77" s="10">
        <f t="shared" ref="H77:H85" si="16">F77*G77</f>
        <v>0</v>
      </c>
      <c r="I77" s="10">
        <f t="shared" si="15"/>
        <v>0</v>
      </c>
      <c r="J77" s="15"/>
      <c r="K77" s="31"/>
      <c r="O77" s="55"/>
      <c r="P77" s="55"/>
      <c r="Q77" s="55"/>
    </row>
    <row r="78" spans="1:17" x14ac:dyDescent="0.3">
      <c r="A78" s="43" t="s">
        <v>132</v>
      </c>
      <c r="B78" s="48" t="s">
        <v>18</v>
      </c>
      <c r="C78" s="43">
        <v>43042</v>
      </c>
      <c r="D78" s="59" t="s">
        <v>160</v>
      </c>
      <c r="E78" s="8" t="s">
        <v>96</v>
      </c>
      <c r="F78" s="33">
        <v>10</v>
      </c>
      <c r="G78" s="9"/>
      <c r="H78" s="10">
        <f t="shared" si="16"/>
        <v>0</v>
      </c>
      <c r="I78" s="10">
        <f t="shared" si="15"/>
        <v>0</v>
      </c>
      <c r="J78" s="15"/>
      <c r="K78" s="30"/>
      <c r="O78" s="53">
        <v>92.27</v>
      </c>
      <c r="P78" s="54">
        <v>18.454000000000001</v>
      </c>
      <c r="Q78" s="54">
        <v>73.816000000000003</v>
      </c>
    </row>
    <row r="79" spans="1:17" x14ac:dyDescent="0.3">
      <c r="A79" s="43" t="s">
        <v>134</v>
      </c>
      <c r="B79" s="48" t="s">
        <v>18</v>
      </c>
      <c r="C79" s="43">
        <v>42993</v>
      </c>
      <c r="D79" s="59" t="s">
        <v>162</v>
      </c>
      <c r="E79" s="8" t="s">
        <v>96</v>
      </c>
      <c r="F79" s="33">
        <v>6</v>
      </c>
      <c r="G79" s="9"/>
      <c r="H79" s="10">
        <f t="shared" si="16"/>
        <v>0</v>
      </c>
      <c r="I79" s="10">
        <f t="shared" si="15"/>
        <v>0</v>
      </c>
      <c r="J79" s="15"/>
      <c r="K79" s="30"/>
      <c r="O79" s="53">
        <v>79.88</v>
      </c>
      <c r="P79" s="54">
        <v>15.975999999999999</v>
      </c>
      <c r="Q79" s="54">
        <v>63.903999999999996</v>
      </c>
    </row>
    <row r="80" spans="1:17" x14ac:dyDescent="0.3">
      <c r="A80" s="43" t="s">
        <v>136</v>
      </c>
      <c r="B80" s="48" t="s">
        <v>18</v>
      </c>
      <c r="C80" s="43">
        <v>43062</v>
      </c>
      <c r="D80" s="59" t="s">
        <v>164</v>
      </c>
      <c r="E80" s="8" t="s">
        <v>96</v>
      </c>
      <c r="F80" s="33">
        <v>10</v>
      </c>
      <c r="G80" s="9"/>
      <c r="H80" s="10">
        <f t="shared" si="16"/>
        <v>0</v>
      </c>
      <c r="I80" s="10">
        <f t="shared" si="15"/>
        <v>0</v>
      </c>
      <c r="J80" s="15"/>
      <c r="K80" s="30"/>
      <c r="O80" s="53">
        <v>14.28</v>
      </c>
      <c r="P80" s="54">
        <v>2.8559999999999999</v>
      </c>
      <c r="Q80" s="54">
        <v>11.423999999999999</v>
      </c>
    </row>
    <row r="81" spans="1:17" x14ac:dyDescent="0.3">
      <c r="A81" s="43" t="s">
        <v>137</v>
      </c>
      <c r="B81" s="48" t="s">
        <v>18</v>
      </c>
      <c r="C81" s="43">
        <v>43087</v>
      </c>
      <c r="D81" s="59" t="s">
        <v>166</v>
      </c>
      <c r="E81" s="8" t="s">
        <v>96</v>
      </c>
      <c r="F81" s="33">
        <v>10</v>
      </c>
      <c r="G81" s="9"/>
      <c r="H81" s="10">
        <f t="shared" si="16"/>
        <v>0</v>
      </c>
      <c r="I81" s="10">
        <f t="shared" si="15"/>
        <v>0</v>
      </c>
      <c r="J81" s="15"/>
      <c r="K81" s="30"/>
      <c r="O81" s="53">
        <v>13.73</v>
      </c>
      <c r="P81" s="54">
        <v>2.7460000000000004</v>
      </c>
      <c r="Q81" s="54">
        <v>10.984</v>
      </c>
    </row>
    <row r="82" spans="1:17" x14ac:dyDescent="0.3">
      <c r="A82" s="43" t="s">
        <v>138</v>
      </c>
      <c r="B82" s="48" t="s">
        <v>18</v>
      </c>
      <c r="C82" s="43">
        <v>43074</v>
      </c>
      <c r="D82" s="59" t="s">
        <v>168</v>
      </c>
      <c r="E82" s="8" t="s">
        <v>96</v>
      </c>
      <c r="F82" s="33">
        <v>6</v>
      </c>
      <c r="G82" s="9"/>
      <c r="H82" s="10">
        <f t="shared" si="16"/>
        <v>0</v>
      </c>
      <c r="I82" s="10">
        <f t="shared" si="15"/>
        <v>0</v>
      </c>
      <c r="J82" s="15"/>
      <c r="K82" s="30"/>
      <c r="O82" s="53">
        <v>13.58</v>
      </c>
      <c r="P82" s="54">
        <v>2.7160000000000002</v>
      </c>
      <c r="Q82" s="54">
        <v>10.864000000000001</v>
      </c>
    </row>
    <row r="83" spans="1:17" x14ac:dyDescent="0.3">
      <c r="A83" s="43" t="s">
        <v>139</v>
      </c>
      <c r="B83" s="48" t="s">
        <v>18</v>
      </c>
      <c r="C83" s="43">
        <v>43048</v>
      </c>
      <c r="D83" s="58" t="s">
        <v>170</v>
      </c>
      <c r="E83" s="8" t="s">
        <v>96</v>
      </c>
      <c r="F83" s="33">
        <v>3</v>
      </c>
      <c r="G83" s="9"/>
      <c r="H83" s="10">
        <f t="shared" si="16"/>
        <v>0</v>
      </c>
      <c r="I83" s="10">
        <f t="shared" si="15"/>
        <v>0</v>
      </c>
      <c r="J83" s="15"/>
      <c r="K83" s="30"/>
      <c r="O83" s="56">
        <v>20.05</v>
      </c>
      <c r="P83" s="54">
        <v>4.0100000000000007</v>
      </c>
      <c r="Q83" s="54">
        <v>16.04</v>
      </c>
    </row>
    <row r="84" spans="1:17" x14ac:dyDescent="0.3">
      <c r="A84" s="43" t="s">
        <v>141</v>
      </c>
      <c r="B84" s="48" t="s">
        <v>18</v>
      </c>
      <c r="C84" s="43">
        <v>43062</v>
      </c>
      <c r="D84" s="59" t="s">
        <v>164</v>
      </c>
      <c r="E84" s="8" t="s">
        <v>96</v>
      </c>
      <c r="F84" s="33">
        <v>4</v>
      </c>
      <c r="G84" s="9"/>
      <c r="H84" s="10">
        <f t="shared" si="16"/>
        <v>0</v>
      </c>
      <c r="I84" s="10">
        <f t="shared" si="15"/>
        <v>0</v>
      </c>
      <c r="J84" s="15"/>
      <c r="K84" s="30"/>
      <c r="O84" s="53">
        <v>10.119999999999999</v>
      </c>
      <c r="P84" s="54">
        <v>2.024</v>
      </c>
      <c r="Q84" s="54">
        <v>8.0960000000000001</v>
      </c>
    </row>
    <row r="85" spans="1:17" x14ac:dyDescent="0.3">
      <c r="A85" s="43" t="s">
        <v>143</v>
      </c>
      <c r="B85" s="48" t="s">
        <v>18</v>
      </c>
      <c r="C85" s="43">
        <v>43070</v>
      </c>
      <c r="D85" s="57" t="s">
        <v>173</v>
      </c>
      <c r="E85" s="8" t="s">
        <v>96</v>
      </c>
      <c r="F85" s="33">
        <v>4</v>
      </c>
      <c r="G85" s="9"/>
      <c r="H85" s="10">
        <f t="shared" si="16"/>
        <v>0</v>
      </c>
      <c r="I85" s="10">
        <f t="shared" si="15"/>
        <v>0</v>
      </c>
      <c r="J85" s="15"/>
      <c r="K85" s="30"/>
      <c r="O85" s="53">
        <v>13.12</v>
      </c>
      <c r="P85" s="54">
        <v>2.6240000000000001</v>
      </c>
      <c r="Q85" s="54">
        <v>10.495999999999999</v>
      </c>
    </row>
    <row r="86" spans="1:17" x14ac:dyDescent="0.3">
      <c r="A86" s="43">
        <v>14</v>
      </c>
      <c r="B86" s="48"/>
      <c r="C86" s="43"/>
      <c r="D86" s="170" t="s">
        <v>174</v>
      </c>
      <c r="E86" s="171"/>
      <c r="F86" s="171"/>
      <c r="G86" s="171"/>
      <c r="H86" s="172"/>
      <c r="I86" s="14">
        <f>SUM(I87:I108)</f>
        <v>0</v>
      </c>
      <c r="J86" s="26"/>
      <c r="K86" s="30"/>
      <c r="O86" s="53">
        <v>19.86</v>
      </c>
      <c r="P86" s="54">
        <v>3.972</v>
      </c>
      <c r="Q86" s="54">
        <v>15.888</v>
      </c>
    </row>
    <row r="87" spans="1:17" x14ac:dyDescent="0.3">
      <c r="A87" s="43" t="s">
        <v>155</v>
      </c>
      <c r="B87" s="48" t="s">
        <v>18</v>
      </c>
      <c r="C87" s="43">
        <v>43364</v>
      </c>
      <c r="D87" s="8" t="s">
        <v>176</v>
      </c>
      <c r="E87" s="8" t="s">
        <v>96</v>
      </c>
      <c r="F87" s="33">
        <v>1</v>
      </c>
      <c r="G87" s="9"/>
      <c r="H87" s="10">
        <f t="shared" ref="H87" si="17">F87*G87</f>
        <v>0</v>
      </c>
      <c r="I87" s="10">
        <f t="shared" si="15"/>
        <v>0</v>
      </c>
      <c r="J87" s="15"/>
      <c r="K87" s="30"/>
      <c r="O87" s="53">
        <v>654.73</v>
      </c>
      <c r="P87" s="54">
        <v>130.946</v>
      </c>
      <c r="Q87" s="54">
        <v>523.78399999999999</v>
      </c>
    </row>
    <row r="88" spans="1:17" x14ac:dyDescent="0.3">
      <c r="A88" s="43" t="s">
        <v>157</v>
      </c>
      <c r="B88" s="48" t="s">
        <v>18</v>
      </c>
      <c r="C88" s="51">
        <v>43132</v>
      </c>
      <c r="D88" s="24" t="s">
        <v>178</v>
      </c>
      <c r="E88" s="8" t="s">
        <v>96</v>
      </c>
      <c r="F88" s="33">
        <v>5</v>
      </c>
      <c r="G88" s="9"/>
      <c r="H88" s="10">
        <f t="shared" ref="H88:H108" si="18">F88*G88</f>
        <v>0</v>
      </c>
      <c r="I88" s="10">
        <f t="shared" si="15"/>
        <v>0</v>
      </c>
      <c r="J88" s="15"/>
      <c r="K88" s="32"/>
      <c r="O88" s="12"/>
      <c r="P88" s="12"/>
      <c r="Q88" s="12"/>
    </row>
    <row r="89" spans="1:17" x14ac:dyDescent="0.3">
      <c r="A89" s="43" t="s">
        <v>159</v>
      </c>
      <c r="B89" s="48" t="s">
        <v>18</v>
      </c>
      <c r="C89" s="43">
        <v>43197</v>
      </c>
      <c r="D89" s="24" t="s">
        <v>180</v>
      </c>
      <c r="E89" s="8" t="s">
        <v>96</v>
      </c>
      <c r="F89" s="33">
        <v>6</v>
      </c>
      <c r="G89" s="9"/>
      <c r="H89" s="10">
        <f t="shared" si="18"/>
        <v>0</v>
      </c>
      <c r="I89" s="10">
        <f t="shared" si="15"/>
        <v>0</v>
      </c>
      <c r="J89" s="15"/>
      <c r="K89" s="30">
        <v>1.2150000000000001</v>
      </c>
      <c r="O89" s="53">
        <v>138.30000000000001</v>
      </c>
      <c r="P89" s="54">
        <v>27.660000000000004</v>
      </c>
      <c r="Q89" s="54">
        <v>110.64000000000001</v>
      </c>
    </row>
    <row r="90" spans="1:17" x14ac:dyDescent="0.3">
      <c r="A90" s="43" t="s">
        <v>161</v>
      </c>
      <c r="B90" s="48" t="s">
        <v>18</v>
      </c>
      <c r="C90" s="43">
        <v>43699</v>
      </c>
      <c r="D90" s="24" t="s">
        <v>182</v>
      </c>
      <c r="E90" s="8" t="s">
        <v>96</v>
      </c>
      <c r="F90" s="33">
        <v>4</v>
      </c>
      <c r="G90" s="9"/>
      <c r="H90" s="10">
        <f t="shared" si="18"/>
        <v>0</v>
      </c>
      <c r="I90" s="10">
        <f t="shared" si="15"/>
        <v>0</v>
      </c>
      <c r="J90" s="15"/>
      <c r="K90" s="30">
        <v>1.2150000000000001</v>
      </c>
      <c r="O90" s="53">
        <v>69.38</v>
      </c>
      <c r="P90" s="54">
        <v>13.875999999999999</v>
      </c>
      <c r="Q90" s="54">
        <v>55.503999999999998</v>
      </c>
    </row>
    <row r="91" spans="1:17" x14ac:dyDescent="0.3">
      <c r="A91" s="43" t="s">
        <v>163</v>
      </c>
      <c r="B91" s="48" t="s">
        <v>18</v>
      </c>
      <c r="C91" s="43">
        <v>43146</v>
      </c>
      <c r="D91" s="24" t="s">
        <v>184</v>
      </c>
      <c r="E91" s="8" t="s">
        <v>96</v>
      </c>
      <c r="F91" s="33">
        <v>5</v>
      </c>
      <c r="G91" s="9"/>
      <c r="H91" s="10">
        <f t="shared" si="18"/>
        <v>0</v>
      </c>
      <c r="I91" s="10">
        <f t="shared" si="15"/>
        <v>0</v>
      </c>
      <c r="J91" s="15"/>
      <c r="K91" s="30">
        <v>1.2150000000000001</v>
      </c>
      <c r="O91" s="53">
        <v>35.21</v>
      </c>
      <c r="P91" s="54">
        <v>7.0420000000000007</v>
      </c>
      <c r="Q91" s="54">
        <v>28.167999999999999</v>
      </c>
    </row>
    <row r="92" spans="1:17" x14ac:dyDescent="0.3">
      <c r="A92" s="43" t="s">
        <v>165</v>
      </c>
      <c r="B92" s="48" t="s">
        <v>18</v>
      </c>
      <c r="C92" s="43">
        <v>43148</v>
      </c>
      <c r="D92" s="24" t="s">
        <v>186</v>
      </c>
      <c r="E92" s="8" t="s">
        <v>96</v>
      </c>
      <c r="F92" s="33">
        <v>6</v>
      </c>
      <c r="G92" s="9"/>
      <c r="H92" s="10">
        <f t="shared" si="18"/>
        <v>0</v>
      </c>
      <c r="I92" s="10">
        <f t="shared" si="15"/>
        <v>0</v>
      </c>
      <c r="J92" s="15"/>
      <c r="K92" s="30">
        <v>1.2150000000000001</v>
      </c>
      <c r="O92" s="53">
        <v>32.72</v>
      </c>
      <c r="P92" s="54">
        <v>6.5440000000000005</v>
      </c>
      <c r="Q92" s="54">
        <v>26.175999999999998</v>
      </c>
    </row>
    <row r="93" spans="1:17" x14ac:dyDescent="0.3">
      <c r="A93" s="43" t="s">
        <v>167</v>
      </c>
      <c r="B93" s="48" t="s">
        <v>18</v>
      </c>
      <c r="C93" s="43">
        <v>43156</v>
      </c>
      <c r="D93" s="24" t="s">
        <v>188</v>
      </c>
      <c r="E93" s="8" t="s">
        <v>96</v>
      </c>
      <c r="F93" s="33">
        <v>1</v>
      </c>
      <c r="G93" s="9"/>
      <c r="H93" s="10">
        <f t="shared" si="18"/>
        <v>0</v>
      </c>
      <c r="I93" s="10">
        <f t="shared" si="15"/>
        <v>0</v>
      </c>
      <c r="J93" s="15"/>
      <c r="K93" s="30">
        <v>1.2150000000000001</v>
      </c>
      <c r="O93" s="53">
        <v>22.05</v>
      </c>
      <c r="P93" s="54">
        <v>4.41</v>
      </c>
      <c r="Q93" s="54">
        <v>17.64</v>
      </c>
    </row>
    <row r="94" spans="1:17" x14ac:dyDescent="0.3">
      <c r="A94" s="43" t="s">
        <v>169</v>
      </c>
      <c r="B94" s="48" t="s">
        <v>18</v>
      </c>
      <c r="C94" s="51">
        <v>43157</v>
      </c>
      <c r="D94" s="24" t="s">
        <v>190</v>
      </c>
      <c r="E94" s="8" t="s">
        <v>96</v>
      </c>
      <c r="F94" s="33">
        <v>5</v>
      </c>
      <c r="G94" s="9"/>
      <c r="H94" s="10">
        <f t="shared" si="18"/>
        <v>0</v>
      </c>
      <c r="I94" s="10">
        <f t="shared" si="15"/>
        <v>0</v>
      </c>
      <c r="J94" s="15"/>
      <c r="K94" s="30">
        <v>1.2150000000000001</v>
      </c>
      <c r="O94" s="53">
        <v>30.43</v>
      </c>
      <c r="P94" s="54">
        <v>6.0860000000000003</v>
      </c>
      <c r="Q94" s="54">
        <v>24.344000000000001</v>
      </c>
    </row>
    <row r="95" spans="1:17" x14ac:dyDescent="0.3">
      <c r="A95" s="43" t="s">
        <v>171</v>
      </c>
      <c r="B95" s="48" t="s">
        <v>18</v>
      </c>
      <c r="C95" s="43">
        <v>43159</v>
      </c>
      <c r="D95" s="24" t="s">
        <v>192</v>
      </c>
      <c r="E95" s="8" t="s">
        <v>96</v>
      </c>
      <c r="F95" s="33">
        <v>3</v>
      </c>
      <c r="G95" s="9"/>
      <c r="H95" s="10">
        <f t="shared" si="18"/>
        <v>0</v>
      </c>
      <c r="I95" s="10">
        <f t="shared" si="15"/>
        <v>0</v>
      </c>
      <c r="J95" s="15"/>
      <c r="K95" s="30">
        <v>1.2150000000000001</v>
      </c>
      <c r="O95" s="53">
        <v>25.7</v>
      </c>
      <c r="P95" s="54">
        <v>5.1400000000000006</v>
      </c>
      <c r="Q95" s="54">
        <v>20.56</v>
      </c>
    </row>
    <row r="96" spans="1:17" x14ac:dyDescent="0.3">
      <c r="A96" s="43" t="s">
        <v>172</v>
      </c>
      <c r="B96" s="48" t="s">
        <v>18</v>
      </c>
      <c r="C96" s="51">
        <v>43164</v>
      </c>
      <c r="D96" s="24" t="s">
        <v>193</v>
      </c>
      <c r="E96" s="8" t="s">
        <v>96</v>
      </c>
      <c r="F96" s="33">
        <v>3</v>
      </c>
      <c r="G96" s="9"/>
      <c r="H96" s="10">
        <f t="shared" si="18"/>
        <v>0</v>
      </c>
      <c r="I96" s="10">
        <f t="shared" si="15"/>
        <v>0</v>
      </c>
      <c r="J96" s="15"/>
      <c r="K96" s="30">
        <v>1.2150000000000001</v>
      </c>
      <c r="O96" s="53">
        <v>11.97</v>
      </c>
      <c r="P96" s="54">
        <v>2.3940000000000001</v>
      </c>
      <c r="Q96" s="54">
        <v>9.5760000000000005</v>
      </c>
    </row>
    <row r="97" spans="1:17" x14ac:dyDescent="0.3">
      <c r="A97" s="43" t="s">
        <v>267</v>
      </c>
      <c r="B97" s="48" t="s">
        <v>18</v>
      </c>
      <c r="C97" s="43">
        <v>40006</v>
      </c>
      <c r="D97" s="24" t="s">
        <v>194</v>
      </c>
      <c r="E97" s="8" t="s">
        <v>96</v>
      </c>
      <c r="F97" s="33">
        <v>2</v>
      </c>
      <c r="G97" s="9"/>
      <c r="H97" s="10">
        <f t="shared" si="18"/>
        <v>0</v>
      </c>
      <c r="I97" s="10">
        <f t="shared" si="15"/>
        <v>0</v>
      </c>
      <c r="J97" s="15"/>
      <c r="K97" s="30">
        <v>1.2150000000000001</v>
      </c>
      <c r="O97" s="53">
        <v>9.17</v>
      </c>
      <c r="P97" s="54">
        <v>1.8340000000000001</v>
      </c>
      <c r="Q97" s="54">
        <v>7.3360000000000003</v>
      </c>
    </row>
    <row r="98" spans="1:17" x14ac:dyDescent="0.3">
      <c r="A98" s="43" t="s">
        <v>268</v>
      </c>
      <c r="B98" s="48" t="s">
        <v>18</v>
      </c>
      <c r="C98" s="43">
        <v>43179</v>
      </c>
      <c r="D98" s="24" t="s">
        <v>195</v>
      </c>
      <c r="E98" s="8" t="s">
        <v>96</v>
      </c>
      <c r="F98" s="33">
        <v>3</v>
      </c>
      <c r="G98" s="9"/>
      <c r="H98" s="10">
        <f t="shared" si="18"/>
        <v>0</v>
      </c>
      <c r="I98" s="10">
        <f t="shared" si="15"/>
        <v>0</v>
      </c>
      <c r="J98" s="15"/>
      <c r="K98" s="30">
        <v>1.2150000000000001</v>
      </c>
      <c r="O98" s="53">
        <v>13.97</v>
      </c>
      <c r="P98" s="54">
        <v>2.7940000000000005</v>
      </c>
      <c r="Q98" s="54">
        <v>11.176</v>
      </c>
    </row>
    <row r="99" spans="1:17" x14ac:dyDescent="0.3">
      <c r="A99" s="43" t="s">
        <v>269</v>
      </c>
      <c r="B99" s="48" t="s">
        <v>18</v>
      </c>
      <c r="C99" s="43">
        <v>43175</v>
      </c>
      <c r="D99" s="24" t="s">
        <v>196</v>
      </c>
      <c r="E99" s="8" t="s">
        <v>96</v>
      </c>
      <c r="F99" s="33">
        <v>1</v>
      </c>
      <c r="G99" s="9"/>
      <c r="H99" s="10">
        <f t="shared" si="18"/>
        <v>0</v>
      </c>
      <c r="I99" s="10">
        <f t="shared" si="15"/>
        <v>0</v>
      </c>
      <c r="J99" s="15"/>
      <c r="K99" s="30">
        <v>1.2150000000000001</v>
      </c>
      <c r="O99" s="53">
        <v>21.9</v>
      </c>
      <c r="P99" s="54">
        <v>4.38</v>
      </c>
      <c r="Q99" s="54">
        <v>17.52</v>
      </c>
    </row>
    <row r="100" spans="1:17" x14ac:dyDescent="0.3">
      <c r="A100" s="43" t="s">
        <v>270</v>
      </c>
      <c r="B100" s="48" t="s">
        <v>18</v>
      </c>
      <c r="C100" s="43">
        <v>40005</v>
      </c>
      <c r="D100" s="24" t="s">
        <v>197</v>
      </c>
      <c r="E100" s="8" t="s">
        <v>96</v>
      </c>
      <c r="F100" s="33">
        <v>2</v>
      </c>
      <c r="G100" s="9"/>
      <c r="H100" s="10">
        <f t="shared" si="18"/>
        <v>0</v>
      </c>
      <c r="I100" s="10">
        <f t="shared" si="15"/>
        <v>0</v>
      </c>
      <c r="J100" s="15"/>
      <c r="K100" s="30">
        <v>1.2150000000000001</v>
      </c>
      <c r="O100" s="53">
        <v>44.81</v>
      </c>
      <c r="P100" s="54">
        <v>8.9620000000000015</v>
      </c>
      <c r="Q100" s="54">
        <v>35.847999999999999</v>
      </c>
    </row>
    <row r="101" spans="1:17" x14ac:dyDescent="0.3">
      <c r="A101" s="43" t="s">
        <v>271</v>
      </c>
      <c r="B101" s="48" t="s">
        <v>18</v>
      </c>
      <c r="C101" s="43">
        <v>43182</v>
      </c>
      <c r="D101" s="24" t="s">
        <v>198</v>
      </c>
      <c r="E101" s="8" t="s">
        <v>96</v>
      </c>
      <c r="F101" s="33">
        <v>5</v>
      </c>
      <c r="G101" s="9"/>
      <c r="H101" s="10">
        <f t="shared" si="18"/>
        <v>0</v>
      </c>
      <c r="I101" s="10">
        <f t="shared" si="15"/>
        <v>0</v>
      </c>
      <c r="J101" s="15"/>
      <c r="K101" s="30">
        <v>1.2150000000000001</v>
      </c>
      <c r="O101" s="53">
        <v>53.63</v>
      </c>
      <c r="P101" s="54">
        <v>10.726000000000001</v>
      </c>
      <c r="Q101" s="54">
        <v>42.904000000000003</v>
      </c>
    </row>
    <row r="102" spans="1:17" x14ac:dyDescent="0.3">
      <c r="A102" s="43" t="s">
        <v>272</v>
      </c>
      <c r="B102" s="48" t="s">
        <v>18</v>
      </c>
      <c r="C102" s="43">
        <v>43184</v>
      </c>
      <c r="D102" s="24" t="s">
        <v>199</v>
      </c>
      <c r="E102" s="8" t="s">
        <v>96</v>
      </c>
      <c r="F102" s="33">
        <v>1</v>
      </c>
      <c r="G102" s="9"/>
      <c r="H102" s="10">
        <f t="shared" si="18"/>
        <v>0</v>
      </c>
      <c r="I102" s="10">
        <f t="shared" si="15"/>
        <v>0</v>
      </c>
      <c r="J102" s="15"/>
      <c r="K102" s="30">
        <v>1.2150000000000001</v>
      </c>
      <c r="O102" s="53">
        <v>25.08</v>
      </c>
      <c r="P102" s="54">
        <v>5.016</v>
      </c>
      <c r="Q102" s="54">
        <v>20.064</v>
      </c>
    </row>
    <row r="103" spans="1:17" x14ac:dyDescent="0.3">
      <c r="A103" s="43" t="s">
        <v>273</v>
      </c>
      <c r="B103" s="48" t="s">
        <v>18</v>
      </c>
      <c r="C103" s="43">
        <v>43186</v>
      </c>
      <c r="D103" s="24" t="s">
        <v>200</v>
      </c>
      <c r="E103" s="8" t="s">
        <v>96</v>
      </c>
      <c r="F103" s="33">
        <v>1</v>
      </c>
      <c r="G103" s="9"/>
      <c r="H103" s="10">
        <f t="shared" si="18"/>
        <v>0</v>
      </c>
      <c r="I103" s="10">
        <f t="shared" si="15"/>
        <v>0</v>
      </c>
      <c r="J103" s="15"/>
      <c r="K103" s="30">
        <v>1.2150000000000001</v>
      </c>
      <c r="O103" s="53">
        <v>41.56</v>
      </c>
      <c r="P103" s="54">
        <v>8.3120000000000012</v>
      </c>
      <c r="Q103" s="54">
        <v>33.248000000000005</v>
      </c>
    </row>
    <row r="104" spans="1:17" x14ac:dyDescent="0.3">
      <c r="A104" s="43" t="s">
        <v>274</v>
      </c>
      <c r="B104" s="48" t="s">
        <v>18</v>
      </c>
      <c r="C104" s="43">
        <v>43194</v>
      </c>
      <c r="D104" s="24" t="s">
        <v>201</v>
      </c>
      <c r="E104" s="8" t="s">
        <v>96</v>
      </c>
      <c r="F104" s="33">
        <v>1</v>
      </c>
      <c r="G104" s="9"/>
      <c r="H104" s="10">
        <f t="shared" si="18"/>
        <v>0</v>
      </c>
      <c r="I104" s="10">
        <f t="shared" si="15"/>
        <v>0</v>
      </c>
      <c r="J104" s="15"/>
      <c r="K104" s="30">
        <v>1.2150000000000001</v>
      </c>
      <c r="O104" s="53">
        <v>29.97</v>
      </c>
      <c r="P104" s="54">
        <v>5.9939999999999998</v>
      </c>
      <c r="Q104" s="54">
        <v>23.975999999999999</v>
      </c>
    </row>
    <row r="105" spans="1:17" x14ac:dyDescent="0.3">
      <c r="A105" s="43" t="s">
        <v>275</v>
      </c>
      <c r="B105" s="48" t="s">
        <v>18</v>
      </c>
      <c r="C105" s="43">
        <v>43212</v>
      </c>
      <c r="D105" s="24" t="s">
        <v>202</v>
      </c>
      <c r="E105" s="8" t="s">
        <v>28</v>
      </c>
      <c r="F105" s="33">
        <v>4</v>
      </c>
      <c r="G105" s="9"/>
      <c r="H105" s="10">
        <f t="shared" si="18"/>
        <v>0</v>
      </c>
      <c r="I105" s="10">
        <f t="shared" si="15"/>
        <v>0</v>
      </c>
      <c r="J105" s="15"/>
      <c r="K105" s="30">
        <v>1.2150000000000001</v>
      </c>
      <c r="O105" s="53">
        <v>9.35</v>
      </c>
      <c r="P105" s="54">
        <v>1.87</v>
      </c>
      <c r="Q105" s="54">
        <v>7.4799999999999995</v>
      </c>
    </row>
    <row r="106" spans="1:17" x14ac:dyDescent="0.3">
      <c r="A106" s="43" t="s">
        <v>276</v>
      </c>
      <c r="B106" s="48" t="s">
        <v>18</v>
      </c>
      <c r="C106" s="43">
        <v>43210</v>
      </c>
      <c r="D106" s="24" t="s">
        <v>203</v>
      </c>
      <c r="E106" s="8" t="s">
        <v>28</v>
      </c>
      <c r="F106" s="33">
        <v>28</v>
      </c>
      <c r="G106" s="9"/>
      <c r="H106" s="10">
        <f t="shared" si="18"/>
        <v>0</v>
      </c>
      <c r="I106" s="10">
        <f t="shared" si="15"/>
        <v>0</v>
      </c>
      <c r="J106" s="16"/>
      <c r="K106" s="30">
        <v>1.2150000000000001</v>
      </c>
      <c r="O106" s="53">
        <v>23.97</v>
      </c>
      <c r="P106" s="54">
        <v>4.7939999999999996</v>
      </c>
      <c r="Q106" s="54">
        <v>19.175999999999998</v>
      </c>
    </row>
    <row r="107" spans="1:17" x14ac:dyDescent="0.3">
      <c r="A107" s="43" t="s">
        <v>277</v>
      </c>
      <c r="B107" s="48" t="s">
        <v>18</v>
      </c>
      <c r="C107" s="43">
        <v>43215</v>
      </c>
      <c r="D107" s="24" t="s">
        <v>204</v>
      </c>
      <c r="E107" s="8" t="s">
        <v>28</v>
      </c>
      <c r="F107" s="33">
        <v>15</v>
      </c>
      <c r="G107" s="9"/>
      <c r="H107" s="10">
        <f t="shared" si="18"/>
        <v>0</v>
      </c>
      <c r="I107" s="10">
        <f t="shared" si="15"/>
        <v>0</v>
      </c>
      <c r="J107" s="16"/>
      <c r="K107" s="30">
        <v>1.2150000000000001</v>
      </c>
      <c r="O107" s="53">
        <v>27.4</v>
      </c>
      <c r="P107" s="54">
        <v>5.48</v>
      </c>
      <c r="Q107" s="54">
        <v>21.919999999999998</v>
      </c>
    </row>
    <row r="108" spans="1:17" x14ac:dyDescent="0.3">
      <c r="A108" s="43" t="s">
        <v>278</v>
      </c>
      <c r="B108" s="48" t="s">
        <v>18</v>
      </c>
      <c r="C108" s="43">
        <v>43199</v>
      </c>
      <c r="D108" s="24" t="s">
        <v>205</v>
      </c>
      <c r="E108" s="8" t="s">
        <v>96</v>
      </c>
      <c r="F108" s="33">
        <v>1</v>
      </c>
      <c r="G108" s="9"/>
      <c r="H108" s="10">
        <f t="shared" si="18"/>
        <v>0</v>
      </c>
      <c r="I108" s="10">
        <f t="shared" si="15"/>
        <v>0</v>
      </c>
      <c r="J108" s="16"/>
      <c r="K108" s="30">
        <v>1.2150000000000001</v>
      </c>
      <c r="O108" s="53">
        <v>30.13</v>
      </c>
      <c r="P108" s="54">
        <v>6.0259999999999998</v>
      </c>
      <c r="Q108" s="54">
        <v>24.103999999999999</v>
      </c>
    </row>
    <row r="109" spans="1:17" x14ac:dyDescent="0.3">
      <c r="A109" s="43">
        <v>15</v>
      </c>
      <c r="B109" s="48"/>
      <c r="C109" s="43"/>
      <c r="D109" s="155" t="s">
        <v>206</v>
      </c>
      <c r="E109" s="156"/>
      <c r="F109" s="156"/>
      <c r="G109" s="156"/>
      <c r="H109" s="157"/>
      <c r="I109" s="14">
        <f>SUM(I110:I120)</f>
        <v>0</v>
      </c>
      <c r="J109" s="13"/>
      <c r="K109" s="30">
        <v>1.2</v>
      </c>
      <c r="O109" s="53">
        <v>26.67</v>
      </c>
      <c r="P109" s="54">
        <v>5.3340000000000005</v>
      </c>
      <c r="Q109" s="54">
        <v>21.336000000000002</v>
      </c>
    </row>
    <row r="110" spans="1:17" ht="24" x14ac:dyDescent="0.3">
      <c r="A110" s="43" t="s">
        <v>175</v>
      </c>
      <c r="B110" s="48" t="s">
        <v>30</v>
      </c>
      <c r="C110" s="49" t="s">
        <v>208</v>
      </c>
      <c r="D110" s="19" t="s">
        <v>209</v>
      </c>
      <c r="E110" s="8" t="s">
        <v>96</v>
      </c>
      <c r="F110" s="33">
        <v>4</v>
      </c>
      <c r="G110" s="9"/>
      <c r="H110" s="10">
        <f t="shared" ref="H110" si="19">F110*G110</f>
        <v>0</v>
      </c>
      <c r="I110" s="10">
        <f t="shared" si="15"/>
        <v>0</v>
      </c>
      <c r="J110" s="16" t="s">
        <v>210</v>
      </c>
      <c r="K110" s="30">
        <v>1.2</v>
      </c>
      <c r="O110" s="53">
        <v>50.68</v>
      </c>
      <c r="P110" s="54">
        <v>10.136000000000001</v>
      </c>
      <c r="Q110" s="54">
        <v>40.543999999999997</v>
      </c>
    </row>
    <row r="111" spans="1:17" ht="52.5" customHeight="1" x14ac:dyDescent="0.3">
      <c r="A111" s="43" t="s">
        <v>177</v>
      </c>
      <c r="B111" s="71" t="s">
        <v>30</v>
      </c>
      <c r="C111" s="72">
        <v>95472</v>
      </c>
      <c r="D111" s="28" t="s">
        <v>211</v>
      </c>
      <c r="E111" s="73" t="s">
        <v>96</v>
      </c>
      <c r="F111" s="74">
        <v>2</v>
      </c>
      <c r="G111" s="75"/>
      <c r="H111" s="10">
        <f t="shared" ref="H111:H120" si="20">F111*G111</f>
        <v>0</v>
      </c>
      <c r="I111" s="10">
        <f t="shared" si="15"/>
        <v>0</v>
      </c>
      <c r="J111" s="16" t="s">
        <v>242</v>
      </c>
      <c r="K111" s="30"/>
      <c r="O111" s="53"/>
      <c r="P111" s="54"/>
      <c r="Q111" s="54"/>
    </row>
    <row r="112" spans="1:17" ht="24" x14ac:dyDescent="0.3">
      <c r="A112" s="43" t="s">
        <v>179</v>
      </c>
      <c r="B112" s="48" t="s">
        <v>18</v>
      </c>
      <c r="C112" s="51">
        <v>42858</v>
      </c>
      <c r="D112" s="11" t="s">
        <v>212</v>
      </c>
      <c r="E112" s="8" t="s">
        <v>28</v>
      </c>
      <c r="F112" s="65">
        <f>K112</f>
        <v>10.620000000000001</v>
      </c>
      <c r="G112" s="9"/>
      <c r="H112" s="10">
        <f t="shared" si="20"/>
        <v>0</v>
      </c>
      <c r="I112" s="10">
        <f t="shared" si="15"/>
        <v>0</v>
      </c>
      <c r="J112" s="16" t="s">
        <v>236</v>
      </c>
      <c r="K112" s="91">
        <f>2+2+1.86+1.86+1.81+1.09</f>
        <v>10.620000000000001</v>
      </c>
      <c r="O112" s="55"/>
      <c r="P112" s="55"/>
      <c r="Q112" s="55"/>
    </row>
    <row r="113" spans="1:17" ht="24" x14ac:dyDescent="0.3">
      <c r="A113" s="43" t="s">
        <v>181</v>
      </c>
      <c r="B113" s="48" t="s">
        <v>30</v>
      </c>
      <c r="C113" s="61">
        <v>20269</v>
      </c>
      <c r="D113" s="15" t="s">
        <v>213</v>
      </c>
      <c r="E113" s="8" t="s">
        <v>96</v>
      </c>
      <c r="F113" s="63">
        <v>11</v>
      </c>
      <c r="G113" s="9"/>
      <c r="H113" s="10">
        <f t="shared" si="20"/>
        <v>0</v>
      </c>
      <c r="I113" s="10">
        <f t="shared" si="15"/>
        <v>0</v>
      </c>
      <c r="J113" s="16" t="s">
        <v>237</v>
      </c>
      <c r="K113" s="30"/>
      <c r="O113" s="53"/>
      <c r="P113" s="54"/>
      <c r="Q113" s="54"/>
    </row>
    <row r="114" spans="1:17" ht="72" x14ac:dyDescent="0.3">
      <c r="A114" s="43" t="s">
        <v>279</v>
      </c>
      <c r="B114" s="48" t="s">
        <v>30</v>
      </c>
      <c r="C114" s="49">
        <v>86942</v>
      </c>
      <c r="D114" s="19" t="s">
        <v>214</v>
      </c>
      <c r="E114" s="8" t="s">
        <v>96</v>
      </c>
      <c r="F114" s="63">
        <v>2</v>
      </c>
      <c r="G114" s="9"/>
      <c r="H114" s="10">
        <f t="shared" si="20"/>
        <v>0</v>
      </c>
      <c r="I114" s="10">
        <f t="shared" si="15"/>
        <v>0</v>
      </c>
      <c r="J114" s="16" t="s">
        <v>241</v>
      </c>
      <c r="O114" s="53"/>
      <c r="P114" s="66"/>
      <c r="Q114" s="66"/>
    </row>
    <row r="115" spans="1:17" ht="28.5" customHeight="1" x14ac:dyDescent="0.3">
      <c r="A115" s="43" t="s">
        <v>183</v>
      </c>
      <c r="B115" s="67" t="s">
        <v>30</v>
      </c>
      <c r="C115" s="68">
        <v>100874</v>
      </c>
      <c r="D115" s="29" t="s">
        <v>215</v>
      </c>
      <c r="E115" s="8" t="s">
        <v>96</v>
      </c>
      <c r="F115" s="69">
        <v>2</v>
      </c>
      <c r="G115" s="70"/>
      <c r="H115" s="10">
        <f t="shared" si="20"/>
        <v>0</v>
      </c>
      <c r="I115" s="10">
        <f t="shared" si="15"/>
        <v>0</v>
      </c>
      <c r="J115" s="16" t="s">
        <v>241</v>
      </c>
      <c r="K115" s="30"/>
      <c r="O115" s="53"/>
      <c r="P115" s="54"/>
      <c r="Q115" s="54"/>
    </row>
    <row r="116" spans="1:17" ht="38.25" customHeight="1" x14ac:dyDescent="0.3">
      <c r="A116" s="43" t="s">
        <v>185</v>
      </c>
      <c r="B116" s="67" t="s">
        <v>30</v>
      </c>
      <c r="C116" s="68">
        <v>100867</v>
      </c>
      <c r="D116" s="28" t="s">
        <v>216</v>
      </c>
      <c r="E116" s="8" t="s">
        <v>96</v>
      </c>
      <c r="F116" s="69">
        <v>2</v>
      </c>
      <c r="G116" s="70"/>
      <c r="H116" s="10">
        <f t="shared" si="20"/>
        <v>0</v>
      </c>
      <c r="I116" s="10">
        <f t="shared" si="15"/>
        <v>0</v>
      </c>
      <c r="J116" s="16" t="s">
        <v>241</v>
      </c>
      <c r="K116" s="30"/>
      <c r="O116" s="53"/>
      <c r="P116" s="54"/>
      <c r="Q116" s="54"/>
    </row>
    <row r="117" spans="1:17" ht="36.6" x14ac:dyDescent="0.3">
      <c r="A117" s="43" t="s">
        <v>280</v>
      </c>
      <c r="B117" s="67" t="s">
        <v>30</v>
      </c>
      <c r="C117" s="68">
        <v>100868</v>
      </c>
      <c r="D117" s="29" t="s">
        <v>217</v>
      </c>
      <c r="E117" s="8" t="s">
        <v>96</v>
      </c>
      <c r="F117" s="69">
        <v>4</v>
      </c>
      <c r="G117" s="70"/>
      <c r="H117" s="10">
        <f t="shared" si="20"/>
        <v>0</v>
      </c>
      <c r="I117" s="10">
        <f t="shared" si="15"/>
        <v>0</v>
      </c>
      <c r="J117" s="16" t="s">
        <v>241</v>
      </c>
      <c r="K117" s="30"/>
      <c r="O117" s="53"/>
      <c r="P117" s="54"/>
      <c r="Q117" s="54"/>
    </row>
    <row r="118" spans="1:17" ht="24.75" customHeight="1" x14ac:dyDescent="0.3">
      <c r="A118" s="43" t="s">
        <v>187</v>
      </c>
      <c r="B118" s="68" t="s">
        <v>218</v>
      </c>
      <c r="C118" s="68" t="s">
        <v>219</v>
      </c>
      <c r="D118" s="29" t="s">
        <v>220</v>
      </c>
      <c r="E118" s="8" t="s">
        <v>96</v>
      </c>
      <c r="F118" s="69">
        <v>4</v>
      </c>
      <c r="G118" s="70"/>
      <c r="H118" s="10">
        <f t="shared" si="20"/>
        <v>0</v>
      </c>
      <c r="I118" s="10">
        <f t="shared" si="15"/>
        <v>0</v>
      </c>
      <c r="J118" s="16" t="s">
        <v>241</v>
      </c>
      <c r="K118" s="30"/>
      <c r="O118" s="53"/>
      <c r="P118" s="54"/>
      <c r="Q118" s="54"/>
    </row>
    <row r="119" spans="1:17" x14ac:dyDescent="0.3">
      <c r="A119" s="43" t="s">
        <v>189</v>
      </c>
      <c r="B119" s="48" t="s">
        <v>18</v>
      </c>
      <c r="C119" s="43">
        <v>42957</v>
      </c>
      <c r="D119" s="11" t="s">
        <v>221</v>
      </c>
      <c r="E119" s="8" t="s">
        <v>96</v>
      </c>
      <c r="F119" s="33">
        <v>6</v>
      </c>
      <c r="G119" s="9"/>
      <c r="H119" s="10">
        <f t="shared" si="20"/>
        <v>0</v>
      </c>
      <c r="I119" s="10">
        <f t="shared" si="15"/>
        <v>0</v>
      </c>
      <c r="J119" s="16" t="s">
        <v>233</v>
      </c>
      <c r="K119" s="30"/>
      <c r="O119" s="53">
        <v>50</v>
      </c>
      <c r="P119" s="54">
        <v>10</v>
      </c>
      <c r="Q119" s="54">
        <v>40</v>
      </c>
    </row>
    <row r="120" spans="1:17" x14ac:dyDescent="0.3">
      <c r="A120" s="43" t="s">
        <v>191</v>
      </c>
      <c r="B120" s="48" t="s">
        <v>18</v>
      </c>
      <c r="C120" s="43">
        <v>43807</v>
      </c>
      <c r="D120" s="11" t="s">
        <v>222</v>
      </c>
      <c r="E120" s="8" t="s">
        <v>96</v>
      </c>
      <c r="F120" s="33">
        <v>4</v>
      </c>
      <c r="G120" s="9"/>
      <c r="H120" s="10">
        <f t="shared" si="20"/>
        <v>0</v>
      </c>
      <c r="I120" s="10">
        <f t="shared" si="15"/>
        <v>0</v>
      </c>
      <c r="J120" s="16" t="s">
        <v>223</v>
      </c>
      <c r="K120" s="30"/>
      <c r="O120" s="53">
        <v>522.12</v>
      </c>
      <c r="P120" s="54">
        <v>104.42400000000001</v>
      </c>
      <c r="Q120" s="54">
        <v>417.69600000000003</v>
      </c>
    </row>
    <row r="121" spans="1:17" x14ac:dyDescent="0.3">
      <c r="A121" s="43">
        <v>16</v>
      </c>
      <c r="B121" s="48"/>
      <c r="C121" s="43"/>
      <c r="D121" s="155" t="s">
        <v>224</v>
      </c>
      <c r="E121" s="156"/>
      <c r="F121" s="156"/>
      <c r="G121" s="156"/>
      <c r="H121" s="156"/>
      <c r="I121" s="14">
        <f>SUM(I122:I123)</f>
        <v>0</v>
      </c>
      <c r="J121" s="13"/>
      <c r="K121" s="31"/>
    </row>
    <row r="122" spans="1:17" s="118" customFormat="1" ht="24" x14ac:dyDescent="0.3">
      <c r="A122" s="43" t="s">
        <v>207</v>
      </c>
      <c r="B122" s="48" t="s">
        <v>18</v>
      </c>
      <c r="C122" s="43">
        <v>42846</v>
      </c>
      <c r="D122" s="73" t="s">
        <v>225</v>
      </c>
      <c r="E122" s="112" t="s">
        <v>20</v>
      </c>
      <c r="F122" s="113">
        <f>K122</f>
        <v>74.5</v>
      </c>
      <c r="G122" s="114"/>
      <c r="H122" s="115">
        <f t="shared" ref="H122" si="21">F122*G122</f>
        <v>0</v>
      </c>
      <c r="I122" s="115">
        <f t="shared" si="15"/>
        <v>0</v>
      </c>
      <c r="J122" s="112" t="s">
        <v>290</v>
      </c>
      <c r="K122" s="116">
        <f>36.24+38.26</f>
        <v>74.5</v>
      </c>
      <c r="L122" s="117"/>
      <c r="M122" s="117"/>
      <c r="N122" s="117"/>
      <c r="O122" s="117"/>
      <c r="P122" s="117"/>
      <c r="Q122" s="117"/>
    </row>
    <row r="123" spans="1:17" x14ac:dyDescent="0.3">
      <c r="A123" s="45"/>
      <c r="B123" s="48"/>
      <c r="C123" s="43"/>
      <c r="D123" s="3"/>
      <c r="E123" s="4"/>
      <c r="F123" s="36"/>
      <c r="G123" s="5"/>
      <c r="H123" s="6"/>
      <c r="I123" s="6"/>
      <c r="J123" s="2"/>
      <c r="K123" s="31"/>
    </row>
    <row r="124" spans="1:17" x14ac:dyDescent="0.3">
      <c r="A124" s="161" t="s">
        <v>226</v>
      </c>
      <c r="B124" s="161"/>
      <c r="C124" s="161"/>
      <c r="D124" s="161"/>
      <c r="E124" s="161"/>
      <c r="F124" s="161"/>
      <c r="G124" s="161"/>
      <c r="H124" s="161"/>
      <c r="I124" s="103">
        <f>I7+I10+I25+I32+I37+I40+I43+I48+I51+I54+I57+I61+I75+I86+I109+I121</f>
        <v>0</v>
      </c>
      <c r="J124" s="104"/>
      <c r="K124" s="31"/>
    </row>
    <row r="125" spans="1:17" x14ac:dyDescent="0.3">
      <c r="A125" s="1"/>
      <c r="B125" s="1"/>
      <c r="C125" s="1"/>
      <c r="D125" s="22"/>
      <c r="E125" s="22"/>
      <c r="F125" s="37"/>
      <c r="G125" s="22"/>
      <c r="H125" s="23"/>
      <c r="I125" s="22"/>
      <c r="J125" s="22"/>
      <c r="K125" s="31"/>
    </row>
    <row r="126" spans="1:17" x14ac:dyDescent="0.3">
      <c r="A126" s="46" t="s">
        <v>227</v>
      </c>
      <c r="B126" s="1"/>
      <c r="C126" s="52" t="s">
        <v>228</v>
      </c>
      <c r="D126" s="1"/>
      <c r="E126" s="38"/>
      <c r="F126" s="1"/>
      <c r="G126" s="1"/>
      <c r="H126" s="1"/>
      <c r="I126" s="1"/>
      <c r="J126" s="1"/>
      <c r="K126" s="31"/>
    </row>
    <row r="129" spans="1:10" x14ac:dyDescent="0.3">
      <c r="A129" s="1"/>
      <c r="B129" s="1"/>
      <c r="C129" s="1"/>
      <c r="J129" s="1"/>
    </row>
    <row r="130" spans="1:10" x14ac:dyDescent="0.3">
      <c r="A130" s="1"/>
      <c r="B130" s="1"/>
      <c r="C130" s="1"/>
      <c r="J130" s="1"/>
    </row>
    <row r="131" spans="1:10" x14ac:dyDescent="0.3">
      <c r="A131" s="1"/>
      <c r="B131" s="1"/>
      <c r="C131" s="1"/>
      <c r="J131" s="1"/>
    </row>
    <row r="132" spans="1:10" x14ac:dyDescent="0.3">
      <c r="A132" s="1"/>
      <c r="B132" s="1"/>
      <c r="C132" s="1"/>
      <c r="J132" s="1"/>
    </row>
    <row r="133" spans="1:10" x14ac:dyDescent="0.3">
      <c r="A133" s="1"/>
      <c r="B133" s="1"/>
      <c r="C133" s="1"/>
      <c r="J133" s="1"/>
    </row>
    <row r="134" spans="1:10" x14ac:dyDescent="0.3">
      <c r="A134" s="1"/>
      <c r="B134" s="1"/>
      <c r="C134" s="1"/>
      <c r="J134" s="1"/>
    </row>
    <row r="135" spans="1:10" x14ac:dyDescent="0.3">
      <c r="A135" s="1"/>
      <c r="B135" s="1"/>
      <c r="C135" s="1"/>
      <c r="J135" s="1"/>
    </row>
  </sheetData>
  <mergeCells count="25">
    <mergeCell ref="A124:H124"/>
    <mergeCell ref="D109:H109"/>
    <mergeCell ref="D121:H121"/>
    <mergeCell ref="A1:J1"/>
    <mergeCell ref="A2:J2"/>
    <mergeCell ref="A4:G4"/>
    <mergeCell ref="A5:G5"/>
    <mergeCell ref="D7:H7"/>
    <mergeCell ref="H4:I4"/>
    <mergeCell ref="A3:G3"/>
    <mergeCell ref="H3:I3"/>
    <mergeCell ref="D54:H54"/>
    <mergeCell ref="D57:H57"/>
    <mergeCell ref="D61:H61"/>
    <mergeCell ref="D75:H75"/>
    <mergeCell ref="D86:H86"/>
    <mergeCell ref="L34:O34"/>
    <mergeCell ref="D43:H43"/>
    <mergeCell ref="D48:H48"/>
    <mergeCell ref="D51:H51"/>
    <mergeCell ref="D10:H10"/>
    <mergeCell ref="D25:H25"/>
    <mergeCell ref="D32:H32"/>
    <mergeCell ref="D37:H37"/>
    <mergeCell ref="D40:H40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B81D-3400-4E2F-AD62-7F55394EEF9F}">
  <dimension ref="A1:J35"/>
  <sheetViews>
    <sheetView tabSelected="1" workbookViewId="0">
      <selection activeCell="L7" sqref="L7"/>
    </sheetView>
  </sheetViews>
  <sheetFormatPr defaultRowHeight="14.4" x14ac:dyDescent="0.3"/>
  <sheetData>
    <row r="1" spans="1:10" x14ac:dyDescent="0.3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x14ac:dyDescent="0.3">
      <c r="A2" s="181" t="s">
        <v>315</v>
      </c>
      <c r="B2" s="182"/>
      <c r="C2" s="182"/>
      <c r="D2" s="182"/>
      <c r="E2" s="182"/>
      <c r="F2" s="182"/>
      <c r="G2" s="182"/>
      <c r="H2" s="182"/>
      <c r="I2" s="182"/>
      <c r="J2" s="183"/>
    </row>
    <row r="3" spans="1:10" x14ac:dyDescent="0.3">
      <c r="A3" s="181" t="s">
        <v>2</v>
      </c>
      <c r="B3" s="182"/>
      <c r="C3" s="182"/>
      <c r="D3" s="182"/>
      <c r="E3" s="182"/>
      <c r="F3" s="182"/>
      <c r="G3" s="183"/>
      <c r="H3" s="181"/>
      <c r="I3" s="183"/>
      <c r="J3" s="11"/>
    </row>
    <row r="4" spans="1:10" x14ac:dyDescent="0.3">
      <c r="A4" s="181" t="s">
        <v>3</v>
      </c>
      <c r="B4" s="182"/>
      <c r="C4" s="182"/>
      <c r="D4" s="182"/>
      <c r="E4" s="182"/>
      <c r="F4" s="182"/>
      <c r="G4" s="183"/>
      <c r="H4" s="181" t="s">
        <v>4</v>
      </c>
      <c r="I4" s="183"/>
      <c r="J4" s="11"/>
    </row>
    <row r="5" spans="1:10" x14ac:dyDescent="0.3">
      <c r="A5" s="178" t="s">
        <v>5</v>
      </c>
      <c r="B5" s="179"/>
      <c r="C5" s="179"/>
      <c r="D5" s="179"/>
      <c r="E5" s="179"/>
      <c r="F5" s="179"/>
      <c r="G5" s="180"/>
      <c r="H5" s="184" t="s">
        <v>6</v>
      </c>
      <c r="I5" s="125">
        <v>0.2135</v>
      </c>
      <c r="J5" s="184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 t="s">
        <v>316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 t="s">
        <v>317</v>
      </c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 t="s">
        <v>318</v>
      </c>
      <c r="D10" s="1"/>
      <c r="E10" s="1"/>
      <c r="F10" s="185">
        <v>8.0000000000000002E-3</v>
      </c>
      <c r="G10" s="1"/>
      <c r="H10" s="1"/>
      <c r="I10" s="1"/>
      <c r="J10" s="1"/>
    </row>
    <row r="11" spans="1:10" x14ac:dyDescent="0.3">
      <c r="A11" s="1"/>
      <c r="B11" s="1"/>
      <c r="C11" s="1" t="s">
        <v>319</v>
      </c>
      <c r="D11" s="1"/>
      <c r="E11" s="1"/>
      <c r="F11" s="185">
        <v>1.2699999999999999E-2</v>
      </c>
      <c r="G11" s="1"/>
      <c r="H11" s="1"/>
      <c r="I11" s="1"/>
      <c r="J11" s="1"/>
    </row>
    <row r="12" spans="1:10" x14ac:dyDescent="0.3">
      <c r="A12" s="1"/>
      <c r="B12" s="1"/>
      <c r="C12" s="1" t="s">
        <v>320</v>
      </c>
      <c r="D12" s="1"/>
      <c r="E12" s="1"/>
      <c r="F12" s="185">
        <v>0.04</v>
      </c>
      <c r="G12" s="1"/>
      <c r="H12" s="1"/>
      <c r="I12" s="1"/>
      <c r="J12" s="1"/>
    </row>
    <row r="13" spans="1:10" x14ac:dyDescent="0.3">
      <c r="A13" s="1"/>
      <c r="B13" s="1"/>
      <c r="C13" s="1" t="s">
        <v>321</v>
      </c>
      <c r="D13" s="1"/>
      <c r="E13" s="1"/>
      <c r="F13" s="185">
        <v>1.23E-2</v>
      </c>
      <c r="G13" s="1"/>
      <c r="H13" s="1"/>
      <c r="I13" s="1"/>
      <c r="J13" s="1"/>
    </row>
    <row r="14" spans="1:10" x14ac:dyDescent="0.3">
      <c r="A14" s="1"/>
      <c r="B14" s="1"/>
      <c r="C14" s="1" t="s">
        <v>322</v>
      </c>
      <c r="D14" s="1"/>
      <c r="E14" s="1"/>
      <c r="F14" s="185">
        <v>7.3999999999999996E-2</v>
      </c>
      <c r="G14" s="1"/>
      <c r="H14" s="1"/>
      <c r="I14" s="1"/>
      <c r="J14" s="1"/>
    </row>
    <row r="15" spans="1:10" x14ac:dyDescent="0.3">
      <c r="A15" s="1"/>
      <c r="B15" s="1"/>
      <c r="C15" s="1" t="s">
        <v>323</v>
      </c>
      <c r="D15" s="1"/>
      <c r="E15" s="1"/>
      <c r="F15" s="185">
        <v>0.03</v>
      </c>
      <c r="G15" s="1"/>
      <c r="H15" s="1"/>
      <c r="I15" s="1"/>
      <c r="J15" s="1"/>
    </row>
    <row r="16" spans="1:10" x14ac:dyDescent="0.3">
      <c r="A16" s="1"/>
      <c r="B16" s="1"/>
      <c r="C16" s="1" t="s">
        <v>324</v>
      </c>
      <c r="D16" s="1"/>
      <c r="E16" s="1"/>
      <c r="F16" s="185">
        <v>6.4999999999999997E-3</v>
      </c>
      <c r="G16" s="1"/>
      <c r="H16" s="1"/>
      <c r="I16" s="1"/>
      <c r="J16" s="1"/>
    </row>
    <row r="17" spans="1:10" x14ac:dyDescent="0.3">
      <c r="A17" s="1"/>
      <c r="B17" s="1"/>
      <c r="C17" s="1" t="s">
        <v>325</v>
      </c>
      <c r="D17" s="1"/>
      <c r="E17" s="1"/>
      <c r="F17" s="185">
        <v>0.03</v>
      </c>
      <c r="G17" s="1"/>
      <c r="H17" s="1"/>
      <c r="I17" s="1"/>
      <c r="J17" s="1"/>
    </row>
    <row r="18" spans="1:10" x14ac:dyDescent="0.3">
      <c r="A18" s="1"/>
      <c r="B18" s="1"/>
      <c r="C18" s="1" t="s">
        <v>326</v>
      </c>
      <c r="D18" s="1"/>
      <c r="E18" s="1"/>
      <c r="F18" s="185">
        <v>0.2135</v>
      </c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 t="s">
        <v>327</v>
      </c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 t="s">
        <v>328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 t="s">
        <v>329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 t="s">
        <v>330</v>
      </c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86" t="s">
        <v>229</v>
      </c>
      <c r="C28" s="186"/>
      <c r="D28" s="186"/>
      <c r="E28" s="186"/>
      <c r="F28" s="186"/>
      <c r="G28" s="186"/>
      <c r="H28" s="1"/>
      <c r="I28" s="1"/>
      <c r="J28" s="1"/>
    </row>
    <row r="29" spans="1:10" x14ac:dyDescent="0.3">
      <c r="A29" s="1"/>
      <c r="B29" s="186"/>
      <c r="C29" s="186"/>
      <c r="D29" s="186"/>
      <c r="E29" s="186"/>
      <c r="F29" s="186"/>
      <c r="G29" s="186"/>
      <c r="H29" s="1"/>
      <c r="I29" s="1"/>
      <c r="J29" s="1"/>
    </row>
    <row r="30" spans="1:10" x14ac:dyDescent="0.3">
      <c r="A30" s="1"/>
      <c r="B30" s="186"/>
      <c r="C30" s="186"/>
      <c r="D30" s="186"/>
      <c r="E30" s="186"/>
      <c r="F30" s="186"/>
      <c r="G30" s="186"/>
      <c r="H30" s="1"/>
      <c r="I30" s="1"/>
      <c r="J30" s="1"/>
    </row>
    <row r="31" spans="1:10" x14ac:dyDescent="0.3">
      <c r="A31" s="1"/>
      <c r="B31" s="186"/>
      <c r="C31" s="186"/>
      <c r="D31" s="186"/>
      <c r="E31" s="186"/>
      <c r="F31" s="186"/>
      <c r="G31" s="186"/>
      <c r="H31" s="1"/>
      <c r="I31" s="1"/>
      <c r="J31" s="1"/>
    </row>
    <row r="32" spans="1:10" x14ac:dyDescent="0.3">
      <c r="A32" s="1"/>
      <c r="B32" s="186"/>
      <c r="C32" s="186"/>
      <c r="D32" s="186"/>
      <c r="E32" s="186"/>
      <c r="F32" s="186"/>
      <c r="G32" s="186"/>
      <c r="H32" s="1"/>
      <c r="I32" s="1"/>
      <c r="J32" s="1"/>
    </row>
    <row r="33" spans="1:10" x14ac:dyDescent="0.3">
      <c r="A33" s="1"/>
      <c r="B33" s="186"/>
      <c r="C33" s="186"/>
      <c r="D33" s="186"/>
      <c r="E33" s="186"/>
      <c r="F33" s="186"/>
      <c r="G33" s="186"/>
      <c r="H33" s="1"/>
      <c r="I33" s="1"/>
      <c r="J33" s="1"/>
    </row>
    <row r="34" spans="1:10" x14ac:dyDescent="0.3">
      <c r="A34" s="1"/>
      <c r="B34" s="186"/>
      <c r="C34" s="186"/>
      <c r="D34" s="186"/>
      <c r="E34" s="186"/>
      <c r="F34" s="186"/>
      <c r="G34" s="186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8">
    <mergeCell ref="A5:G5"/>
    <mergeCell ref="B28:G34"/>
    <mergeCell ref="A1:J1"/>
    <mergeCell ref="A2:J2"/>
    <mergeCell ref="A3:G3"/>
    <mergeCell ref="H3:I3"/>
    <mergeCell ref="A4:G4"/>
    <mergeCell ref="H4:I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workbookViewId="0">
      <selection activeCell="J20" sqref="J20"/>
    </sheetView>
  </sheetViews>
  <sheetFormatPr defaultRowHeight="14.4" x14ac:dyDescent="0.3"/>
  <cols>
    <col min="2" max="2" width="20.88671875" bestFit="1" customWidth="1"/>
    <col min="3" max="3" width="10.21875" bestFit="1" customWidth="1"/>
    <col min="5" max="5" width="10.109375" bestFit="1" customWidth="1"/>
    <col min="6" max="6" width="10.21875" bestFit="1" customWidth="1"/>
    <col min="8" max="8" width="10.109375" bestFit="1" customWidth="1"/>
    <col min="9" max="9" width="10.21875" bestFit="1" customWidth="1"/>
    <col min="11" max="11" width="10.109375" bestFit="1" customWidth="1"/>
    <col min="12" max="12" width="10.21875" bestFit="1" customWidth="1"/>
    <col min="13" max="13" width="11" bestFit="1" customWidth="1"/>
  </cols>
  <sheetData>
    <row r="1" spans="1:21" s="1" customFormat="1" x14ac:dyDescent="0.3">
      <c r="A1" s="175" t="s">
        <v>298</v>
      </c>
      <c r="B1" s="176"/>
      <c r="C1" s="176"/>
      <c r="D1" s="176"/>
      <c r="E1" s="176"/>
      <c r="F1" s="176"/>
      <c r="G1" s="176"/>
      <c r="H1" s="176"/>
      <c r="I1" s="176"/>
      <c r="J1" s="126"/>
      <c r="K1" s="126"/>
      <c r="L1" s="126"/>
      <c r="M1" s="127"/>
      <c r="N1" s="127"/>
      <c r="O1" s="127"/>
      <c r="P1" s="127"/>
      <c r="Q1" s="127"/>
      <c r="R1" s="127"/>
    </row>
    <row r="2" spans="1:21" s="1" customFormat="1" x14ac:dyDescent="0.3">
      <c r="A2" s="128" t="s">
        <v>299</v>
      </c>
      <c r="B2" s="129" t="s">
        <v>300</v>
      </c>
      <c r="C2" s="129" t="s">
        <v>301</v>
      </c>
      <c r="D2" s="177" t="s">
        <v>302</v>
      </c>
      <c r="E2" s="177"/>
      <c r="F2" s="177"/>
      <c r="G2" s="177" t="s">
        <v>303</v>
      </c>
      <c r="H2" s="177"/>
      <c r="I2" s="177"/>
      <c r="J2" s="177" t="s">
        <v>304</v>
      </c>
      <c r="K2" s="177"/>
      <c r="L2" s="177"/>
      <c r="M2" s="173"/>
      <c r="N2" s="173"/>
      <c r="O2" s="173"/>
      <c r="P2" s="173"/>
      <c r="Q2" s="173"/>
      <c r="R2" s="173"/>
      <c r="U2" s="130"/>
    </row>
    <row r="3" spans="1:21" s="1" customFormat="1" x14ac:dyDescent="0.3">
      <c r="A3" s="129"/>
      <c r="B3" s="129"/>
      <c r="C3" s="129"/>
      <c r="D3" s="132" t="s">
        <v>305</v>
      </c>
      <c r="E3" s="132" t="s">
        <v>306</v>
      </c>
      <c r="F3" s="129" t="s">
        <v>307</v>
      </c>
      <c r="G3" s="132" t="s">
        <v>305</v>
      </c>
      <c r="H3" s="132" t="s">
        <v>306</v>
      </c>
      <c r="I3" s="129" t="s">
        <v>307</v>
      </c>
      <c r="J3" s="132" t="s">
        <v>305</v>
      </c>
      <c r="K3" s="132" t="s">
        <v>306</v>
      </c>
      <c r="L3" s="129" t="s">
        <v>307</v>
      </c>
      <c r="M3" s="131"/>
      <c r="N3" s="131"/>
      <c r="O3" s="131"/>
      <c r="P3" s="131"/>
      <c r="Q3" s="131"/>
      <c r="R3" s="131"/>
      <c r="U3" s="130"/>
    </row>
    <row r="4" spans="1:21" s="1" customFormat="1" x14ac:dyDescent="0.3">
      <c r="A4" s="151">
        <v>1</v>
      </c>
      <c r="B4" s="153" t="s">
        <v>16</v>
      </c>
      <c r="C4" s="134">
        <f>Plan1!I7</f>
        <v>0</v>
      </c>
      <c r="D4" s="135">
        <v>1</v>
      </c>
      <c r="E4" s="135">
        <f>D4</f>
        <v>1</v>
      </c>
      <c r="F4" s="134">
        <f t="shared" ref="F4:F19" si="0">C4*D4</f>
        <v>0</v>
      </c>
      <c r="G4" s="135">
        <v>0</v>
      </c>
      <c r="H4" s="136">
        <f>E4+G4</f>
        <v>1</v>
      </c>
      <c r="I4" s="137">
        <f t="shared" ref="I4:I19" si="1">C4*G4</f>
        <v>0</v>
      </c>
      <c r="J4" s="135">
        <v>0</v>
      </c>
      <c r="K4" s="136">
        <f>H4+J4</f>
        <v>1</v>
      </c>
      <c r="L4" s="137">
        <f>C4*J4</f>
        <v>0</v>
      </c>
      <c r="M4" s="138"/>
      <c r="N4" s="139"/>
      <c r="O4" s="140"/>
      <c r="P4" s="138"/>
      <c r="Q4" s="139"/>
      <c r="R4" s="140"/>
      <c r="S4" s="141"/>
      <c r="U4" s="130"/>
    </row>
    <row r="5" spans="1:21" s="1" customFormat="1" x14ac:dyDescent="0.3">
      <c r="A5" s="151">
        <v>2</v>
      </c>
      <c r="B5" s="153" t="s">
        <v>25</v>
      </c>
      <c r="C5" s="134">
        <f>Plan1!I10</f>
        <v>0</v>
      </c>
      <c r="D5" s="135">
        <v>1</v>
      </c>
      <c r="E5" s="135">
        <f t="shared" ref="E5:E19" si="2">D5</f>
        <v>1</v>
      </c>
      <c r="F5" s="134">
        <f t="shared" si="0"/>
        <v>0</v>
      </c>
      <c r="G5" s="135">
        <v>0</v>
      </c>
      <c r="H5" s="136">
        <f t="shared" ref="H5:H19" si="3">E5+G5</f>
        <v>1</v>
      </c>
      <c r="I5" s="137">
        <f t="shared" si="1"/>
        <v>0</v>
      </c>
      <c r="J5" s="135">
        <v>0</v>
      </c>
      <c r="K5" s="136">
        <f t="shared" ref="K5:K19" si="4">H5+J5</f>
        <v>1</v>
      </c>
      <c r="L5" s="137">
        <f t="shared" ref="L5:L19" si="5">C5*J5</f>
        <v>0</v>
      </c>
      <c r="M5" s="138"/>
      <c r="N5" s="139"/>
      <c r="O5" s="140"/>
      <c r="P5" s="138"/>
      <c r="Q5" s="139"/>
      <c r="R5" s="140"/>
      <c r="S5" s="141"/>
      <c r="U5" s="130"/>
    </row>
    <row r="6" spans="1:21" s="1" customFormat="1" x14ac:dyDescent="0.3">
      <c r="A6" s="151">
        <v>3</v>
      </c>
      <c r="B6" s="153" t="s">
        <v>68</v>
      </c>
      <c r="C6" s="134">
        <f>Plan1!I25</f>
        <v>0</v>
      </c>
      <c r="D6" s="135">
        <v>0</v>
      </c>
      <c r="E6" s="135">
        <f t="shared" si="2"/>
        <v>0</v>
      </c>
      <c r="F6" s="134">
        <f t="shared" si="0"/>
        <v>0</v>
      </c>
      <c r="G6" s="135">
        <v>1</v>
      </c>
      <c r="H6" s="136">
        <f t="shared" si="3"/>
        <v>1</v>
      </c>
      <c r="I6" s="137">
        <f t="shared" si="1"/>
        <v>0</v>
      </c>
      <c r="J6" s="135">
        <v>0</v>
      </c>
      <c r="K6" s="136">
        <f t="shared" si="4"/>
        <v>1</v>
      </c>
      <c r="L6" s="137">
        <f t="shared" si="5"/>
        <v>0</v>
      </c>
      <c r="M6" s="138"/>
      <c r="N6" s="139"/>
      <c r="O6" s="140"/>
      <c r="P6" s="138"/>
      <c r="Q6" s="139"/>
      <c r="R6" s="140"/>
      <c r="S6" s="141"/>
      <c r="U6" s="130"/>
    </row>
    <row r="7" spans="1:21" s="1" customFormat="1" x14ac:dyDescent="0.3">
      <c r="A7" s="151">
        <v>4</v>
      </c>
      <c r="B7" s="153" t="s">
        <v>84</v>
      </c>
      <c r="C7" s="134">
        <f>Plan1!I32</f>
        <v>0</v>
      </c>
      <c r="D7" s="135">
        <v>0.5</v>
      </c>
      <c r="E7" s="135">
        <f t="shared" si="2"/>
        <v>0.5</v>
      </c>
      <c r="F7" s="134">
        <f t="shared" si="0"/>
        <v>0</v>
      </c>
      <c r="G7" s="135">
        <v>0.5</v>
      </c>
      <c r="H7" s="136">
        <f t="shared" si="3"/>
        <v>1</v>
      </c>
      <c r="I7" s="137">
        <f t="shared" si="1"/>
        <v>0</v>
      </c>
      <c r="J7" s="135">
        <v>0</v>
      </c>
      <c r="K7" s="136">
        <f t="shared" si="4"/>
        <v>1</v>
      </c>
      <c r="L7" s="137">
        <f t="shared" si="5"/>
        <v>0</v>
      </c>
      <c r="M7" s="138"/>
      <c r="N7" s="139"/>
      <c r="O7" s="140"/>
      <c r="P7" s="138"/>
      <c r="Q7" s="139"/>
      <c r="R7" s="140"/>
      <c r="S7" s="141"/>
      <c r="U7" s="130"/>
    </row>
    <row r="8" spans="1:21" s="1" customFormat="1" x14ac:dyDescent="0.3">
      <c r="A8" s="151">
        <v>5</v>
      </c>
      <c r="B8" s="153" t="s">
        <v>95</v>
      </c>
      <c r="C8" s="134">
        <f>Plan1!I37</f>
        <v>0</v>
      </c>
      <c r="D8" s="135">
        <v>0</v>
      </c>
      <c r="E8" s="135">
        <f t="shared" si="2"/>
        <v>0</v>
      </c>
      <c r="F8" s="134">
        <f t="shared" si="0"/>
        <v>0</v>
      </c>
      <c r="G8" s="135">
        <v>0</v>
      </c>
      <c r="H8" s="136">
        <f t="shared" si="3"/>
        <v>0</v>
      </c>
      <c r="I8" s="137">
        <f t="shared" si="1"/>
        <v>0</v>
      </c>
      <c r="J8" s="135">
        <v>1</v>
      </c>
      <c r="K8" s="136">
        <f t="shared" si="4"/>
        <v>1</v>
      </c>
      <c r="L8" s="137">
        <f t="shared" si="5"/>
        <v>0</v>
      </c>
      <c r="M8" s="138"/>
      <c r="N8" s="139"/>
      <c r="O8" s="140"/>
      <c r="P8" s="138"/>
      <c r="Q8" s="139"/>
      <c r="R8" s="140"/>
      <c r="S8" s="141"/>
      <c r="U8" s="130"/>
    </row>
    <row r="9" spans="1:21" s="1" customFormat="1" x14ac:dyDescent="0.3">
      <c r="A9" s="151">
        <v>6</v>
      </c>
      <c r="B9" s="153" t="s">
        <v>101</v>
      </c>
      <c r="C9" s="134">
        <f>Plan1!I40</f>
        <v>0</v>
      </c>
      <c r="D9" s="135">
        <v>0</v>
      </c>
      <c r="E9" s="135">
        <f t="shared" si="2"/>
        <v>0</v>
      </c>
      <c r="F9" s="134">
        <f t="shared" si="0"/>
        <v>0</v>
      </c>
      <c r="G9" s="135">
        <v>0.25</v>
      </c>
      <c r="H9" s="136">
        <f t="shared" si="3"/>
        <v>0.25</v>
      </c>
      <c r="I9" s="137">
        <f t="shared" si="1"/>
        <v>0</v>
      </c>
      <c r="J9" s="135">
        <v>0.75</v>
      </c>
      <c r="K9" s="136">
        <f t="shared" si="4"/>
        <v>1</v>
      </c>
      <c r="L9" s="137">
        <f t="shared" si="5"/>
        <v>0</v>
      </c>
      <c r="M9" s="138"/>
      <c r="N9" s="139"/>
      <c r="O9" s="140"/>
      <c r="P9" s="138"/>
      <c r="Q9" s="139"/>
      <c r="R9" s="140"/>
      <c r="S9" s="141"/>
      <c r="U9" s="130"/>
    </row>
    <row r="10" spans="1:21" s="1" customFormat="1" x14ac:dyDescent="0.3">
      <c r="A10" s="151">
        <v>8</v>
      </c>
      <c r="B10" s="153" t="s">
        <v>106</v>
      </c>
      <c r="C10" s="142">
        <f>Plan1!I43</f>
        <v>0</v>
      </c>
      <c r="D10" s="135">
        <v>0</v>
      </c>
      <c r="E10" s="135">
        <f t="shared" si="2"/>
        <v>0</v>
      </c>
      <c r="F10" s="134">
        <f t="shared" si="0"/>
        <v>0</v>
      </c>
      <c r="G10" s="135">
        <v>0.5</v>
      </c>
      <c r="H10" s="136">
        <f t="shared" si="3"/>
        <v>0.5</v>
      </c>
      <c r="I10" s="137">
        <f t="shared" si="1"/>
        <v>0</v>
      </c>
      <c r="J10" s="135">
        <v>0.5</v>
      </c>
      <c r="K10" s="136">
        <f t="shared" si="4"/>
        <v>1</v>
      </c>
      <c r="L10" s="137">
        <f t="shared" si="5"/>
        <v>0</v>
      </c>
      <c r="M10" s="138"/>
      <c r="N10" s="139"/>
      <c r="O10" s="140"/>
      <c r="P10" s="138"/>
      <c r="Q10" s="139"/>
      <c r="R10" s="140"/>
      <c r="S10" s="141"/>
      <c r="U10" s="130"/>
    </row>
    <row r="11" spans="1:21" s="1" customFormat="1" x14ac:dyDescent="0.3">
      <c r="A11" s="151">
        <v>9</v>
      </c>
      <c r="B11" s="153" t="s">
        <v>113</v>
      </c>
      <c r="C11" s="142">
        <f>Plan1!I48</f>
        <v>0</v>
      </c>
      <c r="D11" s="135">
        <v>0</v>
      </c>
      <c r="E11" s="135">
        <f t="shared" si="2"/>
        <v>0</v>
      </c>
      <c r="F11" s="134">
        <f t="shared" si="0"/>
        <v>0</v>
      </c>
      <c r="G11" s="135">
        <v>0</v>
      </c>
      <c r="H11" s="136">
        <f t="shared" si="3"/>
        <v>0</v>
      </c>
      <c r="I11" s="137">
        <f t="shared" si="1"/>
        <v>0</v>
      </c>
      <c r="J11" s="135">
        <v>1</v>
      </c>
      <c r="K11" s="136">
        <f t="shared" si="4"/>
        <v>1</v>
      </c>
      <c r="L11" s="137">
        <f t="shared" si="5"/>
        <v>0</v>
      </c>
      <c r="M11" s="138"/>
      <c r="N11" s="139"/>
      <c r="O11" s="140"/>
      <c r="P11" s="138"/>
      <c r="Q11" s="139"/>
      <c r="R11" s="140"/>
      <c r="S11" s="141"/>
      <c r="U11" s="130"/>
    </row>
    <row r="12" spans="1:21" s="1" customFormat="1" x14ac:dyDescent="0.3">
      <c r="A12" s="151">
        <v>10</v>
      </c>
      <c r="B12" s="153" t="s">
        <v>115</v>
      </c>
      <c r="C12" s="134">
        <f>Plan1!I51</f>
        <v>0</v>
      </c>
      <c r="D12" s="135">
        <v>0</v>
      </c>
      <c r="E12" s="135">
        <f t="shared" si="2"/>
        <v>0</v>
      </c>
      <c r="F12" s="134">
        <f t="shared" si="0"/>
        <v>0</v>
      </c>
      <c r="G12" s="135">
        <v>0</v>
      </c>
      <c r="H12" s="136">
        <f t="shared" si="3"/>
        <v>0</v>
      </c>
      <c r="I12" s="137">
        <f t="shared" si="1"/>
        <v>0</v>
      </c>
      <c r="J12" s="135">
        <v>1</v>
      </c>
      <c r="K12" s="136">
        <f t="shared" si="4"/>
        <v>1</v>
      </c>
      <c r="L12" s="137">
        <f t="shared" si="5"/>
        <v>0</v>
      </c>
      <c r="M12" s="138"/>
      <c r="N12" s="139"/>
      <c r="O12" s="140"/>
      <c r="P12" s="138"/>
      <c r="Q12" s="139"/>
      <c r="R12" s="140"/>
      <c r="S12" s="141"/>
      <c r="U12" s="130"/>
    </row>
    <row r="13" spans="1:21" s="1" customFormat="1" x14ac:dyDescent="0.3">
      <c r="A13" s="151">
        <v>11</v>
      </c>
      <c r="B13" s="153" t="s">
        <v>120</v>
      </c>
      <c r="C13" s="134">
        <f>Plan1!I54</f>
        <v>0</v>
      </c>
      <c r="D13" s="135">
        <v>0.4</v>
      </c>
      <c r="E13" s="135">
        <f t="shared" si="2"/>
        <v>0.4</v>
      </c>
      <c r="F13" s="134">
        <f t="shared" si="0"/>
        <v>0</v>
      </c>
      <c r="G13" s="135">
        <v>0.6</v>
      </c>
      <c r="H13" s="136">
        <f t="shared" si="3"/>
        <v>1</v>
      </c>
      <c r="I13" s="137">
        <f t="shared" si="1"/>
        <v>0</v>
      </c>
      <c r="J13" s="135">
        <v>0</v>
      </c>
      <c r="K13" s="136">
        <f t="shared" si="4"/>
        <v>1</v>
      </c>
      <c r="L13" s="137">
        <f t="shared" si="5"/>
        <v>0</v>
      </c>
      <c r="M13" s="138"/>
      <c r="N13" s="139"/>
      <c r="O13" s="140"/>
      <c r="P13" s="138"/>
      <c r="Q13" s="139"/>
      <c r="R13" s="140"/>
      <c r="U13" s="130"/>
    </row>
    <row r="14" spans="1:21" s="1" customFormat="1" x14ac:dyDescent="0.3">
      <c r="A14" s="151">
        <v>12</v>
      </c>
      <c r="B14" s="153" t="s">
        <v>122</v>
      </c>
      <c r="C14" s="134">
        <f>Plan1!I57</f>
        <v>0</v>
      </c>
      <c r="D14" s="135">
        <v>0.4</v>
      </c>
      <c r="E14" s="135">
        <f t="shared" si="2"/>
        <v>0.4</v>
      </c>
      <c r="F14" s="134">
        <f t="shared" si="0"/>
        <v>0</v>
      </c>
      <c r="G14" s="135">
        <v>0.2</v>
      </c>
      <c r="H14" s="136">
        <f t="shared" si="3"/>
        <v>0.60000000000000009</v>
      </c>
      <c r="I14" s="137">
        <f t="shared" si="1"/>
        <v>0</v>
      </c>
      <c r="J14" s="135">
        <v>0.4</v>
      </c>
      <c r="K14" s="136">
        <f t="shared" si="4"/>
        <v>1</v>
      </c>
      <c r="L14" s="137">
        <f t="shared" si="5"/>
        <v>0</v>
      </c>
      <c r="M14" s="138"/>
      <c r="N14" s="139"/>
      <c r="O14" s="140"/>
      <c r="P14" s="138"/>
      <c r="Q14" s="139"/>
      <c r="R14" s="140"/>
      <c r="U14" s="130"/>
    </row>
    <row r="15" spans="1:21" s="1" customFormat="1" x14ac:dyDescent="0.3">
      <c r="A15" s="151">
        <v>13</v>
      </c>
      <c r="B15" s="153" t="s">
        <v>308</v>
      </c>
      <c r="C15" s="134">
        <f>Plan1!I61</f>
        <v>0</v>
      </c>
      <c r="D15" s="135">
        <v>0.1</v>
      </c>
      <c r="E15" s="135">
        <f t="shared" si="2"/>
        <v>0.1</v>
      </c>
      <c r="F15" s="134">
        <f t="shared" si="0"/>
        <v>0</v>
      </c>
      <c r="G15" s="135">
        <v>0.5</v>
      </c>
      <c r="H15" s="136">
        <f t="shared" si="3"/>
        <v>0.6</v>
      </c>
      <c r="I15" s="137">
        <f t="shared" si="1"/>
        <v>0</v>
      </c>
      <c r="J15" s="135">
        <v>0.4</v>
      </c>
      <c r="K15" s="136">
        <f t="shared" si="4"/>
        <v>1</v>
      </c>
      <c r="L15" s="137">
        <f t="shared" si="5"/>
        <v>0</v>
      </c>
      <c r="M15" s="138"/>
      <c r="N15" s="139"/>
      <c r="O15" s="140"/>
      <c r="P15" s="138"/>
      <c r="Q15" s="139"/>
      <c r="R15" s="140"/>
      <c r="U15" s="130"/>
    </row>
    <row r="16" spans="1:21" s="1" customFormat="1" x14ac:dyDescent="0.3">
      <c r="A16" s="151">
        <v>14</v>
      </c>
      <c r="B16" s="153" t="s">
        <v>309</v>
      </c>
      <c r="C16" s="142">
        <f>Plan1!I75</f>
        <v>0</v>
      </c>
      <c r="D16" s="135">
        <v>0.5</v>
      </c>
      <c r="E16" s="135">
        <f t="shared" si="2"/>
        <v>0.5</v>
      </c>
      <c r="F16" s="134">
        <f t="shared" si="0"/>
        <v>0</v>
      </c>
      <c r="G16" s="135">
        <v>0.5</v>
      </c>
      <c r="H16" s="136">
        <f t="shared" si="3"/>
        <v>1</v>
      </c>
      <c r="I16" s="137">
        <f t="shared" si="1"/>
        <v>0</v>
      </c>
      <c r="J16" s="135">
        <v>0</v>
      </c>
      <c r="K16" s="136">
        <f t="shared" si="4"/>
        <v>1</v>
      </c>
      <c r="L16" s="137">
        <f t="shared" si="5"/>
        <v>0</v>
      </c>
      <c r="M16" s="138"/>
      <c r="N16" s="139"/>
      <c r="O16" s="140"/>
      <c r="P16" s="138"/>
      <c r="Q16" s="139"/>
      <c r="R16" s="140"/>
      <c r="U16" s="130"/>
    </row>
    <row r="17" spans="1:21" s="1" customFormat="1" x14ac:dyDescent="0.3">
      <c r="A17" s="151">
        <v>15</v>
      </c>
      <c r="B17" s="153" t="s">
        <v>310</v>
      </c>
      <c r="C17" s="134">
        <f>Plan1!I86</f>
        <v>0</v>
      </c>
      <c r="D17" s="135">
        <v>0.5</v>
      </c>
      <c r="E17" s="135">
        <f t="shared" si="2"/>
        <v>0.5</v>
      </c>
      <c r="F17" s="134">
        <f t="shared" si="0"/>
        <v>0</v>
      </c>
      <c r="G17" s="135">
        <v>0.5</v>
      </c>
      <c r="H17" s="136">
        <f t="shared" si="3"/>
        <v>1</v>
      </c>
      <c r="I17" s="137">
        <f t="shared" si="1"/>
        <v>0</v>
      </c>
      <c r="J17" s="135">
        <v>0</v>
      </c>
      <c r="K17" s="136">
        <f t="shared" si="4"/>
        <v>1</v>
      </c>
      <c r="L17" s="137">
        <f t="shared" si="5"/>
        <v>0</v>
      </c>
      <c r="M17" s="138"/>
      <c r="N17" s="139"/>
      <c r="O17" s="140"/>
      <c r="P17" s="138"/>
      <c r="Q17" s="139"/>
      <c r="R17" s="140"/>
      <c r="U17" s="130"/>
    </row>
    <row r="18" spans="1:21" s="1" customFormat="1" x14ac:dyDescent="0.3">
      <c r="A18" s="151">
        <v>16</v>
      </c>
      <c r="B18" s="153" t="s">
        <v>311</v>
      </c>
      <c r="C18" s="134">
        <f>Plan1!I109</f>
        <v>0</v>
      </c>
      <c r="D18" s="135">
        <v>0.15</v>
      </c>
      <c r="E18" s="135">
        <f t="shared" si="2"/>
        <v>0.15</v>
      </c>
      <c r="F18" s="134">
        <f t="shared" si="0"/>
        <v>0</v>
      </c>
      <c r="G18" s="135">
        <v>0</v>
      </c>
      <c r="H18" s="136">
        <f t="shared" si="3"/>
        <v>0.15</v>
      </c>
      <c r="I18" s="137">
        <f t="shared" si="1"/>
        <v>0</v>
      </c>
      <c r="J18" s="135">
        <v>0.85</v>
      </c>
      <c r="K18" s="136">
        <f t="shared" si="4"/>
        <v>1</v>
      </c>
      <c r="L18" s="137">
        <f t="shared" si="5"/>
        <v>0</v>
      </c>
      <c r="M18" s="138"/>
      <c r="N18" s="139"/>
      <c r="O18" s="140"/>
      <c r="P18" s="138"/>
      <c r="Q18" s="139"/>
      <c r="R18" s="140"/>
      <c r="U18" s="143"/>
    </row>
    <row r="19" spans="1:21" s="1" customFormat="1" x14ac:dyDescent="0.3">
      <c r="A19" s="151">
        <v>18</v>
      </c>
      <c r="B19" s="153" t="s">
        <v>224</v>
      </c>
      <c r="C19" s="134">
        <f>Plan1!I121</f>
        <v>0</v>
      </c>
      <c r="D19" s="135">
        <v>0.1</v>
      </c>
      <c r="E19" s="135">
        <f t="shared" si="2"/>
        <v>0.1</v>
      </c>
      <c r="F19" s="134">
        <f t="shared" si="0"/>
        <v>0</v>
      </c>
      <c r="G19" s="135">
        <v>0</v>
      </c>
      <c r="H19" s="136">
        <f t="shared" si="3"/>
        <v>0.1</v>
      </c>
      <c r="I19" s="137">
        <f t="shared" si="1"/>
        <v>0</v>
      </c>
      <c r="J19" s="135">
        <v>0.9</v>
      </c>
      <c r="K19" s="136">
        <f t="shared" si="4"/>
        <v>1</v>
      </c>
      <c r="L19" s="137">
        <f t="shared" si="5"/>
        <v>0</v>
      </c>
      <c r="M19" s="138"/>
      <c r="N19" s="139"/>
      <c r="O19" s="140"/>
      <c r="P19" s="138"/>
      <c r="Q19" s="139"/>
      <c r="R19" s="140"/>
    </row>
    <row r="20" spans="1:21" s="1" customFormat="1" x14ac:dyDescent="0.3">
      <c r="A20" s="151"/>
      <c r="B20" s="153"/>
      <c r="C20" s="144"/>
      <c r="D20" s="135"/>
      <c r="E20" s="135"/>
      <c r="F20" s="137"/>
      <c r="G20" s="135"/>
      <c r="H20" s="135"/>
      <c r="I20" s="134"/>
      <c r="J20" s="135"/>
      <c r="K20" s="135"/>
      <c r="L20" s="134"/>
      <c r="M20" s="138"/>
      <c r="N20" s="138"/>
      <c r="O20" s="145"/>
      <c r="P20" s="138"/>
      <c r="Q20" s="138"/>
      <c r="R20" s="145"/>
    </row>
    <row r="21" spans="1:21" s="1" customFormat="1" x14ac:dyDescent="0.3">
      <c r="A21" s="151"/>
      <c r="B21" s="133" t="s">
        <v>312</v>
      </c>
      <c r="C21" s="152">
        <f>SUM(C4:C20)</f>
        <v>0</v>
      </c>
      <c r="D21" s="135"/>
      <c r="E21" s="135"/>
      <c r="F21" s="146"/>
      <c r="G21" s="135"/>
      <c r="H21" s="135"/>
      <c r="I21" s="147"/>
      <c r="J21" s="135"/>
      <c r="K21" s="135"/>
      <c r="L21" s="147"/>
      <c r="M21" s="148"/>
      <c r="N21" s="148"/>
      <c r="O21" s="148"/>
      <c r="P21" s="148"/>
      <c r="Q21" s="148"/>
      <c r="R21" s="148"/>
    </row>
    <row r="22" spans="1:21" s="1" customFormat="1" x14ac:dyDescent="0.3">
      <c r="A22" s="151"/>
      <c r="B22" s="153" t="s">
        <v>313</v>
      </c>
      <c r="C22" s="144"/>
      <c r="D22" s="149"/>
      <c r="E22" s="149"/>
      <c r="F22" s="144">
        <f>SUM(F4:F21)</f>
        <v>0</v>
      </c>
      <c r="G22" s="149"/>
      <c r="H22" s="149"/>
      <c r="I22" s="144">
        <f>SUM(I4:I21)</f>
        <v>0</v>
      </c>
      <c r="J22" s="149"/>
      <c r="K22" s="149"/>
      <c r="L22" s="144">
        <f>SUM(L4:L21)</f>
        <v>0</v>
      </c>
      <c r="M22" s="150"/>
      <c r="N22" s="148"/>
      <c r="O22" s="150"/>
      <c r="P22" s="148"/>
      <c r="Q22" s="148"/>
      <c r="R22" s="150"/>
    </row>
    <row r="24" spans="1:21" x14ac:dyDescent="0.3">
      <c r="A24" t="s">
        <v>314</v>
      </c>
    </row>
    <row r="26" spans="1:21" x14ac:dyDescent="0.3">
      <c r="B26" s="174" t="s">
        <v>229</v>
      </c>
      <c r="C26" s="174"/>
      <c r="D26" s="174"/>
      <c r="E26" s="174"/>
      <c r="F26" s="174"/>
      <c r="G26" s="174"/>
    </row>
    <row r="27" spans="1:21" x14ac:dyDescent="0.3">
      <c r="B27" s="174"/>
      <c r="C27" s="174"/>
      <c r="D27" s="174"/>
      <c r="E27" s="174"/>
      <c r="F27" s="174"/>
      <c r="G27" s="174"/>
    </row>
    <row r="28" spans="1:21" x14ac:dyDescent="0.3">
      <c r="B28" s="174"/>
      <c r="C28" s="174"/>
      <c r="D28" s="174"/>
      <c r="E28" s="174"/>
      <c r="F28" s="174"/>
      <c r="G28" s="174"/>
    </row>
    <row r="29" spans="1:21" x14ac:dyDescent="0.3">
      <c r="B29" s="174"/>
      <c r="C29" s="174"/>
      <c r="D29" s="174"/>
      <c r="E29" s="174"/>
      <c r="F29" s="174"/>
      <c r="G29" s="174"/>
    </row>
    <row r="30" spans="1:21" x14ac:dyDescent="0.3">
      <c r="B30" s="174"/>
      <c r="C30" s="174"/>
      <c r="D30" s="174"/>
      <c r="E30" s="174"/>
      <c r="F30" s="174"/>
      <c r="G30" s="174"/>
    </row>
    <row r="31" spans="1:21" x14ac:dyDescent="0.3">
      <c r="B31" s="174"/>
      <c r="C31" s="174"/>
      <c r="D31" s="174"/>
      <c r="E31" s="174"/>
      <c r="F31" s="174"/>
      <c r="G31" s="174"/>
    </row>
    <row r="32" spans="1:21" x14ac:dyDescent="0.3">
      <c r="B32" s="174"/>
      <c r="C32" s="174"/>
      <c r="D32" s="174"/>
      <c r="E32" s="174"/>
      <c r="F32" s="174"/>
      <c r="G32" s="174"/>
    </row>
  </sheetData>
  <mergeCells count="7">
    <mergeCell ref="M2:O2"/>
    <mergeCell ref="P2:R2"/>
    <mergeCell ref="B26:G32"/>
    <mergeCell ref="A1:I1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2022-01-25T17:19:11Z</dcterms:modified>
</cp:coreProperties>
</file>