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https://d.docs.live.net/182425fffa09f926/Área de Trabalho/PROJETOS/IF Projetos/BELMONTE/Projeto e documento fianis/Orçamento Excel Para Licitação/"/>
    </mc:Choice>
  </mc:AlternateContent>
  <xr:revisionPtr revIDLastSave="0" documentId="8_{79B9C441-F118-457D-AD39-92089EC0803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Plan1" sheetId="1" r:id="rId1"/>
    <sheet name="Plan2" sheetId="3" r:id="rId2"/>
    <sheet name="Plan3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71" i="1" l="1"/>
  <c r="F72" i="1"/>
  <c r="H72" i="1" s="1"/>
  <c r="F73" i="1"/>
  <c r="H73" i="1"/>
  <c r="F81" i="1"/>
  <c r="H81" i="1"/>
  <c r="I81" i="1" s="1"/>
  <c r="T17" i="2" l="1"/>
  <c r="T19" i="2"/>
  <c r="F68" i="1"/>
  <c r="F69" i="1" s="1"/>
  <c r="H200" i="1"/>
  <c r="I200" i="1" s="1"/>
  <c r="H93" i="1" l="1"/>
  <c r="I93" i="1" s="1"/>
  <c r="F86" i="1"/>
  <c r="F59" i="1"/>
  <c r="H38" i="1"/>
  <c r="I38" i="1" s="1"/>
  <c r="Q32" i="1"/>
  <c r="Q33" i="1"/>
  <c r="Q34" i="1"/>
  <c r="Q35" i="1"/>
  <c r="Q36" i="1"/>
  <c r="Q37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31" i="1"/>
  <c r="Q56" i="1" l="1"/>
  <c r="R56" i="1" s="1"/>
  <c r="I197" i="1" l="1"/>
  <c r="E7" i="2" l="1"/>
  <c r="H124" i="1"/>
  <c r="I124" i="1" s="1"/>
  <c r="H208" i="1"/>
  <c r="I208" i="1" s="1"/>
  <c r="H209" i="1"/>
  <c r="I209" i="1" s="1"/>
  <c r="H210" i="1"/>
  <c r="I210" i="1" s="1"/>
  <c r="H211" i="1"/>
  <c r="I211" i="1" s="1"/>
  <c r="H202" i="1"/>
  <c r="I202" i="1" s="1"/>
  <c r="H196" i="1"/>
  <c r="I196" i="1" s="1"/>
  <c r="H37" i="1"/>
  <c r="I37" i="1" s="1"/>
  <c r="H35" i="1" l="1"/>
  <c r="I35" i="1" s="1"/>
  <c r="H25" i="1"/>
  <c r="I25" i="1" s="1"/>
  <c r="H34" i="1"/>
  <c r="I34" i="1" s="1"/>
  <c r="H113" i="1" l="1"/>
  <c r="I113" i="1" s="1"/>
  <c r="H116" i="1"/>
  <c r="I116" i="1" s="1"/>
  <c r="H115" i="1"/>
  <c r="I115" i="1" s="1"/>
  <c r="H114" i="1"/>
  <c r="I114" i="1" s="1"/>
  <c r="H105" i="1"/>
  <c r="I105" i="1" s="1"/>
  <c r="H102" i="1"/>
  <c r="I102" i="1" s="1"/>
  <c r="H122" i="1"/>
  <c r="I122" i="1" s="1"/>
  <c r="H120" i="1"/>
  <c r="I120" i="1" s="1"/>
  <c r="H119" i="1"/>
  <c r="I119" i="1" s="1"/>
  <c r="H183" i="1"/>
  <c r="I183" i="1" s="1"/>
  <c r="H195" i="1"/>
  <c r="I195" i="1" s="1"/>
  <c r="H194" i="1"/>
  <c r="I194" i="1" s="1"/>
  <c r="H90" i="1"/>
  <c r="I90" i="1" s="1"/>
  <c r="P89" i="1"/>
  <c r="Q89" i="1" s="1"/>
  <c r="H89" i="1" s="1"/>
  <c r="I89" i="1" s="1"/>
  <c r="P91" i="1"/>
  <c r="Q91" i="1" s="1"/>
  <c r="H91" i="1" s="1"/>
  <c r="I91" i="1" s="1"/>
  <c r="H193" i="1"/>
  <c r="I193" i="1" s="1"/>
  <c r="F188" i="1"/>
  <c r="H192" i="1"/>
  <c r="I192" i="1" s="1"/>
  <c r="H191" i="1"/>
  <c r="I191" i="1" s="1"/>
  <c r="H177" i="1"/>
  <c r="I177" i="1" s="1"/>
  <c r="H179" i="1"/>
  <c r="I179" i="1" s="1"/>
  <c r="H175" i="1"/>
  <c r="I175" i="1" s="1"/>
  <c r="H166" i="1"/>
  <c r="I166" i="1" s="1"/>
  <c r="H163" i="1"/>
  <c r="I163" i="1" s="1"/>
  <c r="H157" i="1"/>
  <c r="I157" i="1" s="1"/>
  <c r="H142" i="1"/>
  <c r="I142" i="1" s="1"/>
  <c r="H130" i="1"/>
  <c r="I130" i="1" s="1"/>
  <c r="H128" i="1"/>
  <c r="I128" i="1" s="1"/>
  <c r="H129" i="1"/>
  <c r="I129" i="1" s="1"/>
  <c r="H127" i="1"/>
  <c r="I127" i="1" s="1"/>
  <c r="H126" i="1"/>
  <c r="I126" i="1" s="1"/>
  <c r="H201" i="1"/>
  <c r="I201" i="1" s="1"/>
  <c r="F78" i="1"/>
  <c r="F65" i="1"/>
  <c r="H65" i="1" s="1"/>
  <c r="I65" i="1" s="1"/>
  <c r="F61" i="1"/>
  <c r="F83" i="1"/>
  <c r="F51" i="1"/>
  <c r="H51" i="1" s="1"/>
  <c r="I51" i="1" s="1"/>
  <c r="F63" i="1"/>
  <c r="F56" i="1"/>
  <c r="F55" i="1"/>
  <c r="F44" i="1"/>
  <c r="H44" i="1" s="1"/>
  <c r="I44" i="1" s="1"/>
  <c r="F66" i="1" l="1"/>
  <c r="H66" i="1" s="1"/>
  <c r="I66" i="1" s="1"/>
  <c r="F62" i="1"/>
  <c r="F64" i="1"/>
  <c r="E6" i="2"/>
  <c r="H6" i="2" s="1"/>
  <c r="H7" i="2"/>
  <c r="K7" i="2" s="1"/>
  <c r="E8" i="2"/>
  <c r="H8" i="2" s="1"/>
  <c r="K8" i="2" s="1"/>
  <c r="E9" i="2"/>
  <c r="H9" i="2" s="1"/>
  <c r="K9" i="2" s="1"/>
  <c r="E10" i="2"/>
  <c r="H10" i="2" s="1"/>
  <c r="K10" i="2" s="1"/>
  <c r="E11" i="2"/>
  <c r="H11" i="2" s="1"/>
  <c r="E12" i="2"/>
  <c r="H12" i="2" s="1"/>
  <c r="E13" i="2"/>
  <c r="H13" i="2" s="1"/>
  <c r="K13" i="2" s="1"/>
  <c r="N13" i="2" s="1"/>
  <c r="Q13" i="2" s="1"/>
  <c r="T13" i="2" s="1"/>
  <c r="E14" i="2"/>
  <c r="H14" i="2" s="1"/>
  <c r="K14" i="2" s="1"/>
  <c r="E15" i="2"/>
  <c r="E16" i="2"/>
  <c r="H16" i="2" s="1"/>
  <c r="E17" i="2"/>
  <c r="H17" i="2" s="1"/>
  <c r="E18" i="2"/>
  <c r="H18" i="2" s="1"/>
  <c r="E19" i="2"/>
  <c r="H19" i="2" s="1"/>
  <c r="E20" i="2"/>
  <c r="H20" i="2" s="1"/>
  <c r="E21" i="2"/>
  <c r="H21" i="2" s="1"/>
  <c r="E5" i="2"/>
  <c r="H15" i="2"/>
  <c r="K11" i="2" l="1"/>
  <c r="N11" i="2" s="1"/>
  <c r="Q11" i="2" s="1"/>
  <c r="T11" i="2" s="1"/>
  <c r="K18" i="2"/>
  <c r="N18" i="2" s="1"/>
  <c r="Q18" i="2" s="1"/>
  <c r="T18" i="2" s="1"/>
  <c r="K12" i="2"/>
  <c r="N12" i="2" s="1"/>
  <c r="Q12" i="2" s="1"/>
  <c r="T12" i="2" s="1"/>
  <c r="K21" i="2"/>
  <c r="N21" i="2" s="1"/>
  <c r="Q21" i="2" s="1"/>
  <c r="T21" i="2" s="1"/>
  <c r="K17" i="2"/>
  <c r="N17" i="2" s="1"/>
  <c r="Q17" i="2" s="1"/>
  <c r="K19" i="2"/>
  <c r="N19" i="2" s="1"/>
  <c r="Q19" i="2" s="1"/>
  <c r="K16" i="2"/>
  <c r="N16" i="2" s="1"/>
  <c r="Q16" i="2" s="1"/>
  <c r="T16" i="2" s="1"/>
  <c r="K15" i="2"/>
  <c r="N15" i="2" s="1"/>
  <c r="Q15" i="2" s="1"/>
  <c r="T15" i="2" s="1"/>
  <c r="K6" i="2"/>
  <c r="N6" i="2" s="1"/>
  <c r="Q6" i="2" s="1"/>
  <c r="T6" i="2" s="1"/>
  <c r="K20" i="2"/>
  <c r="N20" i="2" s="1"/>
  <c r="Q20" i="2" s="1"/>
  <c r="T20" i="2" s="1"/>
  <c r="N14" i="2"/>
  <c r="Q14" i="2" s="1"/>
  <c r="T14" i="2" s="1"/>
  <c r="N9" i="2"/>
  <c r="Q9" i="2" s="1"/>
  <c r="T9" i="2" s="1"/>
  <c r="N8" i="2"/>
  <c r="Q8" i="2" s="1"/>
  <c r="T8" i="2" s="1"/>
  <c r="N10" i="2"/>
  <c r="Q10" i="2" s="1"/>
  <c r="T10" i="2" s="1"/>
  <c r="N7" i="2"/>
  <c r="Q7" i="2" s="1"/>
  <c r="T7" i="2" s="1"/>
  <c r="P203" i="1"/>
  <c r="Q203" i="1" s="1"/>
  <c r="P204" i="1"/>
  <c r="Q204" i="1" s="1"/>
  <c r="P205" i="1"/>
  <c r="Q205" i="1" s="1"/>
  <c r="P206" i="1"/>
  <c r="Q206" i="1" s="1"/>
  <c r="P207" i="1"/>
  <c r="Q207" i="1" s="1"/>
  <c r="P199" i="1"/>
  <c r="Q199" i="1" s="1"/>
  <c r="P165" i="1"/>
  <c r="Q165" i="1" s="1"/>
  <c r="P167" i="1"/>
  <c r="Q167" i="1" s="1"/>
  <c r="P168" i="1"/>
  <c r="Q168" i="1" s="1"/>
  <c r="P169" i="1"/>
  <c r="Q169" i="1" s="1"/>
  <c r="P170" i="1"/>
  <c r="Q170" i="1" s="1"/>
  <c r="P171" i="1"/>
  <c r="Q171" i="1" s="1"/>
  <c r="P172" i="1"/>
  <c r="Q172" i="1" s="1"/>
  <c r="P173" i="1"/>
  <c r="Q173" i="1" s="1"/>
  <c r="P174" i="1"/>
  <c r="Q174" i="1" s="1"/>
  <c r="P176" i="1"/>
  <c r="Q176" i="1" s="1"/>
  <c r="P178" i="1"/>
  <c r="Q178" i="1" s="1"/>
  <c r="P180" i="1"/>
  <c r="Q180" i="1" s="1"/>
  <c r="P181" i="1"/>
  <c r="Q181" i="1" s="1"/>
  <c r="P182" i="1"/>
  <c r="Q182" i="1" s="1"/>
  <c r="P184" i="1"/>
  <c r="Q184" i="1" s="1"/>
  <c r="P185" i="1"/>
  <c r="Q185" i="1" s="1"/>
  <c r="P186" i="1"/>
  <c r="Q186" i="1" s="1"/>
  <c r="P187" i="1"/>
  <c r="Q187" i="1" s="1"/>
  <c r="P188" i="1"/>
  <c r="Q188" i="1" s="1"/>
  <c r="P189" i="1"/>
  <c r="Q189" i="1" s="1"/>
  <c r="P190" i="1"/>
  <c r="Q190" i="1" s="1"/>
  <c r="P164" i="1"/>
  <c r="Q164" i="1" s="1"/>
  <c r="P134" i="1"/>
  <c r="Q134" i="1" s="1"/>
  <c r="P135" i="1"/>
  <c r="Q135" i="1" s="1"/>
  <c r="P136" i="1"/>
  <c r="Q136" i="1" s="1"/>
  <c r="P137" i="1"/>
  <c r="Q137" i="1" s="1"/>
  <c r="P141" i="1"/>
  <c r="Q141" i="1" s="1"/>
  <c r="P149" i="1"/>
  <c r="Q149" i="1" s="1"/>
  <c r="P147" i="1"/>
  <c r="Q147" i="1" s="1"/>
  <c r="P148" i="1"/>
  <c r="Q148" i="1" s="1"/>
  <c r="P150" i="1"/>
  <c r="Q150" i="1" s="1"/>
  <c r="P151" i="1"/>
  <c r="Q151" i="1" s="1"/>
  <c r="P152" i="1"/>
  <c r="Q152" i="1" s="1"/>
  <c r="P153" i="1"/>
  <c r="Q153" i="1" s="1"/>
  <c r="P154" i="1"/>
  <c r="Q154" i="1" s="1"/>
  <c r="P138" i="1"/>
  <c r="Q138" i="1" s="1"/>
  <c r="P155" i="1"/>
  <c r="Q155" i="1" s="1"/>
  <c r="P145" i="1"/>
  <c r="Q145" i="1" s="1"/>
  <c r="P146" i="1"/>
  <c r="Q146" i="1" s="1"/>
  <c r="P156" i="1"/>
  <c r="Q156" i="1" s="1"/>
  <c r="P158" i="1"/>
  <c r="Q158" i="1" s="1"/>
  <c r="P139" i="1"/>
  <c r="Q139" i="1" s="1"/>
  <c r="P140" i="1"/>
  <c r="Q140" i="1" s="1"/>
  <c r="P159" i="1"/>
  <c r="Q159" i="1" s="1"/>
  <c r="P160" i="1"/>
  <c r="Q160" i="1" s="1"/>
  <c r="P143" i="1"/>
  <c r="Q143" i="1" s="1"/>
  <c r="P132" i="1"/>
  <c r="Q132" i="1" s="1"/>
  <c r="P133" i="1"/>
  <c r="Q133" i="1" s="1"/>
  <c r="P144" i="1"/>
  <c r="Q144" i="1" s="1"/>
  <c r="P161" i="1"/>
  <c r="Q161" i="1" s="1"/>
  <c r="P131" i="1"/>
  <c r="Q131" i="1" s="1"/>
  <c r="P92" i="1"/>
  <c r="Q92" i="1" s="1"/>
  <c r="P94" i="1"/>
  <c r="Q94" i="1" s="1"/>
  <c r="P95" i="1"/>
  <c r="Q95" i="1" s="1"/>
  <c r="P96" i="1"/>
  <c r="Q96" i="1" s="1"/>
  <c r="P97" i="1"/>
  <c r="Q97" i="1" s="1"/>
  <c r="P98" i="1"/>
  <c r="Q98" i="1" s="1"/>
  <c r="P99" i="1"/>
  <c r="Q99" i="1" s="1"/>
  <c r="P100" i="1"/>
  <c r="Q100" i="1" s="1"/>
  <c r="P101" i="1"/>
  <c r="Q101" i="1" s="1"/>
  <c r="P103" i="1"/>
  <c r="Q103" i="1" s="1"/>
  <c r="P104" i="1"/>
  <c r="Q104" i="1" s="1"/>
  <c r="P106" i="1"/>
  <c r="Q106" i="1" s="1"/>
  <c r="P107" i="1"/>
  <c r="Q107" i="1" s="1"/>
  <c r="P108" i="1"/>
  <c r="Q108" i="1" s="1"/>
  <c r="P109" i="1"/>
  <c r="Q109" i="1" s="1"/>
  <c r="P110" i="1"/>
  <c r="Q110" i="1" s="1"/>
  <c r="P111" i="1"/>
  <c r="Q111" i="1" s="1"/>
  <c r="P112" i="1"/>
  <c r="Q112" i="1" s="1"/>
  <c r="P117" i="1"/>
  <c r="Q117" i="1" s="1"/>
  <c r="P118" i="1"/>
  <c r="Q118" i="1" s="1"/>
  <c r="P121" i="1"/>
  <c r="Q121" i="1" s="1"/>
  <c r="P123" i="1"/>
  <c r="Q123" i="1" s="1"/>
  <c r="P88" i="1"/>
  <c r="Q88" i="1" s="1"/>
  <c r="H16" i="1" l="1"/>
  <c r="I16" i="1" s="1"/>
  <c r="H15" i="1"/>
  <c r="I15" i="1" s="1"/>
  <c r="H14" i="1"/>
  <c r="I14" i="1" s="1"/>
  <c r="H13" i="1"/>
  <c r="I13" i="1" s="1"/>
  <c r="H17" i="1"/>
  <c r="I17" i="1" s="1"/>
  <c r="H79" i="1" l="1"/>
  <c r="I79" i="1" s="1"/>
  <c r="H77" i="1"/>
  <c r="I77" i="1" s="1"/>
  <c r="H76" i="1"/>
  <c r="I76" i="1" s="1"/>
  <c r="H75" i="1"/>
  <c r="I75" i="1" s="1"/>
  <c r="H78" i="1"/>
  <c r="I78" i="1" s="1"/>
  <c r="H57" i="1" l="1"/>
  <c r="I57" i="1" s="1"/>
  <c r="H46" i="1"/>
  <c r="I46" i="1" s="1"/>
  <c r="H43" i="1"/>
  <c r="I43" i="1" s="1"/>
  <c r="H42" i="1"/>
  <c r="I42" i="1" s="1"/>
  <c r="H28" i="1" l="1"/>
  <c r="I28" i="1" s="1"/>
  <c r="H27" i="1"/>
  <c r="I27" i="1" s="1"/>
  <c r="H24" i="1"/>
  <c r="I24" i="1" s="1"/>
  <c r="H19" i="1" l="1"/>
  <c r="I19" i="1" s="1"/>
  <c r="H9" i="1"/>
  <c r="I9" i="1" s="1"/>
  <c r="H63" i="1" l="1"/>
  <c r="I63" i="1" s="1"/>
  <c r="H207" i="1"/>
  <c r="I207" i="1" s="1"/>
  <c r="H205" i="1"/>
  <c r="I205" i="1" s="1"/>
  <c r="H206" i="1"/>
  <c r="I206" i="1" s="1"/>
  <c r="H110" i="1"/>
  <c r="I110" i="1" s="1"/>
  <c r="H107" i="1"/>
  <c r="I107" i="1" s="1"/>
  <c r="H109" i="1"/>
  <c r="I109" i="1" s="1"/>
  <c r="H108" i="1"/>
  <c r="I108" i="1" s="1"/>
  <c r="H111" i="1"/>
  <c r="I111" i="1" s="1"/>
  <c r="H121" i="1"/>
  <c r="I121" i="1" s="1"/>
  <c r="H118" i="1"/>
  <c r="I118" i="1" s="1"/>
  <c r="H117" i="1"/>
  <c r="I117" i="1" s="1"/>
  <c r="H112" i="1"/>
  <c r="I112" i="1" s="1"/>
  <c r="H123" i="1"/>
  <c r="I123" i="1" s="1"/>
  <c r="H88" i="1"/>
  <c r="I88" i="1" s="1"/>
  <c r="H97" i="1"/>
  <c r="I97" i="1" s="1"/>
  <c r="H96" i="1"/>
  <c r="I96" i="1" s="1"/>
  <c r="H95" i="1"/>
  <c r="I95" i="1" s="1"/>
  <c r="H94" i="1"/>
  <c r="I94" i="1" s="1"/>
  <c r="H92" i="1"/>
  <c r="I92" i="1" s="1"/>
  <c r="H100" i="1"/>
  <c r="I100" i="1" s="1"/>
  <c r="H99" i="1"/>
  <c r="I99" i="1" s="1"/>
  <c r="H98" i="1"/>
  <c r="I98" i="1" s="1"/>
  <c r="H84" i="1"/>
  <c r="I84" i="1" s="1"/>
  <c r="H85" i="1"/>
  <c r="I85" i="1" s="1"/>
  <c r="H188" i="1"/>
  <c r="I188" i="1" s="1"/>
  <c r="H187" i="1"/>
  <c r="I187" i="1" s="1"/>
  <c r="H186" i="1"/>
  <c r="I186" i="1" s="1"/>
  <c r="H185" i="1"/>
  <c r="I185" i="1" s="1"/>
  <c r="H178" i="1"/>
  <c r="I178" i="1" s="1"/>
  <c r="H180" i="1"/>
  <c r="I180" i="1" s="1"/>
  <c r="H181" i="1"/>
  <c r="I181" i="1" s="1"/>
  <c r="H182" i="1"/>
  <c r="I182" i="1" s="1"/>
  <c r="H184" i="1"/>
  <c r="I184" i="1" s="1"/>
  <c r="H189" i="1"/>
  <c r="I189" i="1" s="1"/>
  <c r="H190" i="1"/>
  <c r="I190" i="1" s="1"/>
  <c r="H168" i="1"/>
  <c r="I168" i="1" s="1"/>
  <c r="H176" i="1"/>
  <c r="I176" i="1" s="1"/>
  <c r="H174" i="1"/>
  <c r="I174" i="1" s="1"/>
  <c r="H173" i="1"/>
  <c r="I173" i="1" s="1"/>
  <c r="H172" i="1"/>
  <c r="I172" i="1" s="1"/>
  <c r="H171" i="1"/>
  <c r="I171" i="1" s="1"/>
  <c r="H170" i="1"/>
  <c r="I170" i="1" s="1"/>
  <c r="H169" i="1"/>
  <c r="I169" i="1" s="1"/>
  <c r="H167" i="1"/>
  <c r="I167" i="1" s="1"/>
  <c r="H165" i="1"/>
  <c r="I165" i="1" s="1"/>
  <c r="H164" i="1"/>
  <c r="I164" i="1" s="1"/>
  <c r="H199" i="1"/>
  <c r="I199" i="1" s="1"/>
  <c r="H161" i="1"/>
  <c r="I161" i="1" s="1"/>
  <c r="F158" i="1"/>
  <c r="H158" i="1" s="1"/>
  <c r="I158" i="1" s="1"/>
  <c r="F135" i="1"/>
  <c r="H135" i="1" s="1"/>
  <c r="I135" i="1" s="1"/>
  <c r="H146" i="1"/>
  <c r="I146" i="1" s="1"/>
  <c r="H145" i="1"/>
  <c r="I145" i="1" s="1"/>
  <c r="H155" i="1"/>
  <c r="I155" i="1" s="1"/>
  <c r="H138" i="1"/>
  <c r="I138" i="1" s="1"/>
  <c r="H154" i="1"/>
  <c r="I154" i="1" s="1"/>
  <c r="H153" i="1"/>
  <c r="I153" i="1" s="1"/>
  <c r="H152" i="1"/>
  <c r="I152" i="1" s="1"/>
  <c r="H151" i="1"/>
  <c r="I151" i="1" s="1"/>
  <c r="H160" i="1"/>
  <c r="I160" i="1" s="1"/>
  <c r="H159" i="1"/>
  <c r="I159" i="1" s="1"/>
  <c r="H140" i="1"/>
  <c r="I140" i="1" s="1"/>
  <c r="H139" i="1"/>
  <c r="I139" i="1" s="1"/>
  <c r="H156" i="1"/>
  <c r="I156" i="1" s="1"/>
  <c r="H132" i="1"/>
  <c r="I132" i="1" s="1"/>
  <c r="H143" i="1"/>
  <c r="I143" i="1" s="1"/>
  <c r="H141" i="1"/>
  <c r="I141" i="1" s="1"/>
  <c r="H137" i="1"/>
  <c r="I137" i="1" s="1"/>
  <c r="H136" i="1"/>
  <c r="I136" i="1" s="1"/>
  <c r="H134" i="1"/>
  <c r="I134" i="1" s="1"/>
  <c r="H204" i="1"/>
  <c r="I204" i="1" s="1"/>
  <c r="H149" i="1"/>
  <c r="I149" i="1" s="1"/>
  <c r="H147" i="1"/>
  <c r="I147" i="1" s="1"/>
  <c r="H148" i="1"/>
  <c r="I148" i="1" s="1"/>
  <c r="H150" i="1"/>
  <c r="I150" i="1" s="1"/>
  <c r="H133" i="1"/>
  <c r="I133" i="1" s="1"/>
  <c r="H144" i="1"/>
  <c r="I144" i="1" s="1"/>
  <c r="H80" i="1"/>
  <c r="I80" i="1" s="1"/>
  <c r="I74" i="1" s="1"/>
  <c r="I71" i="1"/>
  <c r="I72" i="1"/>
  <c r="H69" i="1"/>
  <c r="I69" i="1" s="1"/>
  <c r="H68" i="1"/>
  <c r="I68" i="1" s="1"/>
  <c r="H55" i="1"/>
  <c r="I55" i="1" s="1"/>
  <c r="I162" i="1" l="1"/>
  <c r="C19" i="2" s="1"/>
  <c r="H23" i="1"/>
  <c r="I23" i="1" s="1"/>
  <c r="H21" i="1"/>
  <c r="I21" i="1" s="1"/>
  <c r="H86" i="1"/>
  <c r="I86" i="1" s="1"/>
  <c r="O19" i="2" l="1"/>
  <c r="U19" i="2"/>
  <c r="R19" i="2"/>
  <c r="L19" i="2"/>
  <c r="I19" i="2"/>
  <c r="F19" i="2"/>
  <c r="H5" i="2"/>
  <c r="K5" i="2" s="1"/>
  <c r="N5" i="2" s="1"/>
  <c r="Q5" i="2" s="1"/>
  <c r="T5" i="2" s="1"/>
  <c r="H213" i="1" l="1"/>
  <c r="H83" i="1"/>
  <c r="I83" i="1" s="1"/>
  <c r="H8" i="1"/>
  <c r="I8" i="1" s="1"/>
  <c r="I82" i="1" l="1"/>
  <c r="C16" i="2" s="1"/>
  <c r="I7" i="1"/>
  <c r="I67" i="1"/>
  <c r="C13" i="2" s="1"/>
  <c r="O16" i="2" l="1"/>
  <c r="U16" i="2"/>
  <c r="R16" i="2"/>
  <c r="O13" i="2"/>
  <c r="R13" i="2"/>
  <c r="U13" i="2"/>
  <c r="F13" i="2"/>
  <c r="L13" i="2"/>
  <c r="I13" i="2"/>
  <c r="F16" i="2"/>
  <c r="L16" i="2"/>
  <c r="I16" i="2"/>
  <c r="C5" i="2"/>
  <c r="H50" i="1"/>
  <c r="I50" i="1" s="1"/>
  <c r="I5" i="2" l="1"/>
  <c r="R5" i="2" s="1"/>
  <c r="F5" i="2"/>
  <c r="O5" i="2" s="1"/>
  <c r="L5" i="2"/>
  <c r="U5" i="2" s="1"/>
  <c r="I213" i="1"/>
  <c r="H203" i="1"/>
  <c r="I203" i="1" s="1"/>
  <c r="I198" i="1" s="1"/>
  <c r="H131" i="1"/>
  <c r="H103" i="1"/>
  <c r="I103" i="1" s="1"/>
  <c r="H104" i="1"/>
  <c r="I104" i="1" s="1"/>
  <c r="H106" i="1"/>
  <c r="I106" i="1" s="1"/>
  <c r="H101" i="1"/>
  <c r="I73" i="1"/>
  <c r="I70" i="1" s="1"/>
  <c r="H62" i="1"/>
  <c r="I62" i="1" s="1"/>
  <c r="H64" i="1"/>
  <c r="I64" i="1" s="1"/>
  <c r="H61" i="1"/>
  <c r="I61" i="1" s="1"/>
  <c r="H59" i="1"/>
  <c r="H56" i="1"/>
  <c r="I56" i="1" s="1"/>
  <c r="H54" i="1"/>
  <c r="I54" i="1" s="1"/>
  <c r="H49" i="1"/>
  <c r="I49" i="1" s="1"/>
  <c r="H52" i="1"/>
  <c r="I52" i="1" s="1"/>
  <c r="H48" i="1"/>
  <c r="I48" i="1" s="1"/>
  <c r="H41" i="1"/>
  <c r="I41" i="1" s="1"/>
  <c r="H45" i="1"/>
  <c r="I45" i="1" s="1"/>
  <c r="H40" i="1"/>
  <c r="I40" i="1" s="1"/>
  <c r="H31" i="1"/>
  <c r="I31" i="1" s="1"/>
  <c r="H32" i="1"/>
  <c r="I32" i="1" s="1"/>
  <c r="H33" i="1"/>
  <c r="I33" i="1" s="1"/>
  <c r="H36" i="1"/>
  <c r="I36" i="1" s="1"/>
  <c r="H12" i="1"/>
  <c r="I12" i="1" s="1"/>
  <c r="H18" i="1"/>
  <c r="I18" i="1" s="1"/>
  <c r="H20" i="1"/>
  <c r="I20" i="1" s="1"/>
  <c r="H22" i="1"/>
  <c r="I22" i="1" s="1"/>
  <c r="H26" i="1"/>
  <c r="I26" i="1" s="1"/>
  <c r="H11" i="1"/>
  <c r="I11" i="1" s="1"/>
  <c r="I60" i="1" l="1"/>
  <c r="C12" i="2" s="1"/>
  <c r="I101" i="1"/>
  <c r="I87" i="1" s="1"/>
  <c r="C17" i="2" s="1"/>
  <c r="I131" i="1"/>
  <c r="I125" i="1" s="1"/>
  <c r="C18" i="2" s="1"/>
  <c r="I29" i="1"/>
  <c r="C7" i="2" s="1"/>
  <c r="C20" i="2"/>
  <c r="I212" i="1"/>
  <c r="C21" i="2" s="1"/>
  <c r="I53" i="1"/>
  <c r="C10" i="2" s="1"/>
  <c r="I39" i="1"/>
  <c r="C8" i="2" s="1"/>
  <c r="I10" i="1"/>
  <c r="C15" i="2"/>
  <c r="C14" i="2"/>
  <c r="I47" i="1"/>
  <c r="C9" i="2" s="1"/>
  <c r="I59" i="1"/>
  <c r="I58" i="1" l="1"/>
  <c r="C11" i="2" s="1"/>
  <c r="O11" i="2" s="1"/>
  <c r="O15" i="2"/>
  <c r="R15" i="2"/>
  <c r="U15" i="2"/>
  <c r="O17" i="2"/>
  <c r="U17" i="2"/>
  <c r="R17" i="2"/>
  <c r="O12" i="2"/>
  <c r="R12" i="2"/>
  <c r="U12" i="2"/>
  <c r="O14" i="2"/>
  <c r="R14" i="2"/>
  <c r="U14" i="2"/>
  <c r="R21" i="2"/>
  <c r="U21" i="2"/>
  <c r="O18" i="2"/>
  <c r="U18" i="2"/>
  <c r="R18" i="2"/>
  <c r="O10" i="2"/>
  <c r="R10" i="2"/>
  <c r="O20" i="2"/>
  <c r="U20" i="2"/>
  <c r="R20" i="2"/>
  <c r="L21" i="2"/>
  <c r="O21" i="2"/>
  <c r="O9" i="2"/>
  <c r="R9" i="2"/>
  <c r="I7" i="2"/>
  <c r="R7" i="2" s="1"/>
  <c r="F7" i="2"/>
  <c r="O7" i="2" s="1"/>
  <c r="F14" i="2"/>
  <c r="L14" i="2"/>
  <c r="I14" i="2"/>
  <c r="I9" i="2"/>
  <c r="F9" i="2"/>
  <c r="U9" i="2" s="1"/>
  <c r="L9" i="2"/>
  <c r="L18" i="2"/>
  <c r="I18" i="2"/>
  <c r="F18" i="2"/>
  <c r="L7" i="2"/>
  <c r="U7" i="2" s="1"/>
  <c r="L17" i="2"/>
  <c r="I17" i="2"/>
  <c r="F17" i="2"/>
  <c r="L12" i="2"/>
  <c r="I12" i="2"/>
  <c r="F12" i="2"/>
  <c r="F15" i="2"/>
  <c r="I15" i="2"/>
  <c r="L15" i="2"/>
  <c r="I10" i="2"/>
  <c r="F10" i="2"/>
  <c r="U10" i="2" s="1"/>
  <c r="L10" i="2"/>
  <c r="L20" i="2"/>
  <c r="I20" i="2"/>
  <c r="F20" i="2"/>
  <c r="L8" i="2"/>
  <c r="U8" i="2" s="1"/>
  <c r="F8" i="2"/>
  <c r="O8" i="2" s="1"/>
  <c r="I8" i="2"/>
  <c r="R8" i="2" s="1"/>
  <c r="C6" i="2"/>
  <c r="F21" i="2"/>
  <c r="I21" i="2"/>
  <c r="I215" i="1" l="1"/>
  <c r="R11" i="2"/>
  <c r="R24" i="2" s="1"/>
  <c r="L11" i="2"/>
  <c r="I11" i="2"/>
  <c r="I24" i="2" s="1"/>
  <c r="F11" i="2"/>
  <c r="U11" i="2" s="1"/>
  <c r="U24" i="2" s="1"/>
  <c r="O24" i="2"/>
  <c r="I6" i="2"/>
  <c r="R6" i="2" s="1"/>
  <c r="F6" i="2"/>
  <c r="L6" i="2"/>
  <c r="U6" i="2" s="1"/>
  <c r="L24" i="2"/>
  <c r="C23" i="2"/>
  <c r="F24" i="2" l="1"/>
  <c r="O6" i="2"/>
</calcChain>
</file>

<file path=xl/sharedStrings.xml><?xml version="1.0" encoding="utf-8"?>
<sst xmlns="http://schemas.openxmlformats.org/spreadsheetml/2006/main" count="962" uniqueCount="537">
  <si>
    <t>SUPRAESTRUTURA</t>
  </si>
  <si>
    <t xml:space="preserve">PAREDES E PAINEIS </t>
  </si>
  <si>
    <t>Locação da obra</t>
  </si>
  <si>
    <t>ESCAVAÇÃO MECANIZADA PARA BLOCO DE COROAMENTO OU SAPATA, COM PREVISÃO DE FÔRMA, COM RETROESCAVADEIRA. AF_06/2017</t>
  </si>
  <si>
    <t>LASTRO DE CONCRETO MAGRO, APLICADO EM BLOCOS DE COROAMENTO OU SAPATAS,ESPESSURA DE 3 CM. AF_08/2017</t>
  </si>
  <si>
    <t>ARMAÇÃO DE BLOCO, VIGA BALDRAME E SAPATA UTILIZANDO AÇO CA-60 DE 5 MM - MONTAGEM. AF_06/2017</t>
  </si>
  <si>
    <t>ARMAÇÃO DE BLOCO, VIGA BALDRAME OU SAPATA UTILIZANDO AÇO CA-50 DE 8 MM - MONTAGEM. AF_06/2017</t>
  </si>
  <si>
    <t>M</t>
  </si>
  <si>
    <t>M³</t>
  </si>
  <si>
    <t>M²</t>
  </si>
  <si>
    <t>KG</t>
  </si>
  <si>
    <t>ARMAÇÃO DE PILAR OU VIGA DE UMA ESTRUTURA CONVENCIONAL DE CONCRETO ARMADO EM UMA EDIFICAÇÃO TÉRREA OU SOBRADO UTILIZANDO AÇO CA-60 DE 5,0 MM - MONTAGEM. AF_12/2015</t>
  </si>
  <si>
    <t>ARMAÇÃO DE PILAR OU VIGA DE UMA ESTRUTURA CONVENCIONAL DE CONCRETO ARMADO EM UMA EDIFICAÇÃO TÉRREA OU SOBRADO UTILIZANDO AÇO CA-50 DE 8,0 MM - MONTAGEM. AF_12/2015</t>
  </si>
  <si>
    <t>ARMAÇÃO DE PILAR OU VIGA DE UMA ESTRUTURA CONVENCIONAL DE CONCRETO ARMADO EM UMA EDIFICAÇÃO TÉRREA OU SOBRADO UTILIZANDO AÇO CA-50 DE 10,0 MM - MONTAGEM. AF_12/2015</t>
  </si>
  <si>
    <t>ALVENARIA DE VEDAÇÃO DE BLOCOS CERÂMICOS FURADOS NA VERTICAL DE 14X19X39CM (ESPESSURA 14CM) DE PAREDES COM ÁREA LÍQUIDA MAIOR OU IGUAL A 6M² SEM VÃOS E ARGAMASSA DE ASSENTAMENTO COM PREPARO EM BETONEIRA. AF_06/2014</t>
  </si>
  <si>
    <t>CHAPISCO APLICADO EM ALVENARIAS E ESTRUTURAS DE CONCRETO INTERNAS, COM COLHER DE PEDREIRO. ARGAMASSA TRAÇO 1:3 COM PREPARO EM BETONEIRA 400L. AF_06/2014</t>
  </si>
  <si>
    <t>REVESTIMENTO CERÂMICO PARA PAREDES INTERNAS COM PLACAS TIPO ESMALTADA EXTRA DE DIMENSÕES 25X35 CM APLICADAS EM AMBIENTES DE ÁREA MAIOR QUE 5 M² NA ALTURA INTEIRA DAS PAREDES. AF_06/2014</t>
  </si>
  <si>
    <t>APLICAÇÃO DE FUNDO SELADOR ACRÍLICO EM PAREDES, UMA DEMÃO. AF_06/2014</t>
  </si>
  <si>
    <t>PISO EM CONCRETO 20 MPA PREPARO MECÂNICO, ESPESSURA 7CM. AF_09/2020</t>
  </si>
  <si>
    <t>TELA DE ACO SOLDADA NERVURADA, CA-60, Q-61, (0,97 KG/M2), DIAMETRO DO FIO = 3,4 MM LARGURA = 2,45 M, ESPACAMENTO DA MALHA = 15 X 15 CM</t>
  </si>
  <si>
    <t>RODAPÉ CERÂMICO DE 7CM DE ALTURA COM PLACAS TIPO ESMALTADA EXTRA DE DIMENSÕES 60X60CM. AF_06/2014</t>
  </si>
  <si>
    <t>ACABAMENTOS</t>
  </si>
  <si>
    <t>Custo total + BDI (R$)</t>
  </si>
  <si>
    <t>BDI</t>
  </si>
  <si>
    <t>Observações</t>
  </si>
  <si>
    <t>VALOR TOTAL</t>
  </si>
  <si>
    <t>Item</t>
  </si>
  <si>
    <t>1.1</t>
  </si>
  <si>
    <t>2.1</t>
  </si>
  <si>
    <t>2.2</t>
  </si>
  <si>
    <t>2.3</t>
  </si>
  <si>
    <t>2.4</t>
  </si>
  <si>
    <t>2.5</t>
  </si>
  <si>
    <t>2.6</t>
  </si>
  <si>
    <t>2.7</t>
  </si>
  <si>
    <t>2.8</t>
  </si>
  <si>
    <t>4.1</t>
  </si>
  <si>
    <t>4.2</t>
  </si>
  <si>
    <t>4.3</t>
  </si>
  <si>
    <t>5.1</t>
  </si>
  <si>
    <t>5.2</t>
  </si>
  <si>
    <t>5.3</t>
  </si>
  <si>
    <t>6.1</t>
  </si>
  <si>
    <t>7.1</t>
  </si>
  <si>
    <t>8.1</t>
  </si>
  <si>
    <t>8.2</t>
  </si>
  <si>
    <t>9.1</t>
  </si>
  <si>
    <t>9.2</t>
  </si>
  <si>
    <t>10.1</t>
  </si>
  <si>
    <t>10.2</t>
  </si>
  <si>
    <t>10.3</t>
  </si>
  <si>
    <t>11.1</t>
  </si>
  <si>
    <t>11.2</t>
  </si>
  <si>
    <t>11.3</t>
  </si>
  <si>
    <t>12.1</t>
  </si>
  <si>
    <t>13.1</t>
  </si>
  <si>
    <t>13.2</t>
  </si>
  <si>
    <t>13.3</t>
  </si>
  <si>
    <t>13.4</t>
  </si>
  <si>
    <t>13.5</t>
  </si>
  <si>
    <t>13.6</t>
  </si>
  <si>
    <t>14.1</t>
  </si>
  <si>
    <t>14.2</t>
  </si>
  <si>
    <t>Fabricação e Montagem de formas para Sapata</t>
  </si>
  <si>
    <t>Lastro de concreto magro nas sapatas</t>
  </si>
  <si>
    <t>Escavação mecânica para vigas baldrame</t>
  </si>
  <si>
    <t>Fabricação e Montagem de formas das Vigas Baldrame</t>
  </si>
  <si>
    <t>Armação de Pilar e viga com aço CA-60 5mm</t>
  </si>
  <si>
    <t>Armação de Pilar e viga com aço CA-50 8mm</t>
  </si>
  <si>
    <t>Armação de Pilar e viga com aço CA-50 10mm</t>
  </si>
  <si>
    <t>Alvenaria de vedação com tijolo ceramico frurado 14x19x39 ou similar</t>
  </si>
  <si>
    <t xml:space="preserve">Porta semi oca </t>
  </si>
  <si>
    <t>Chapiso aplicado em alvenaria no traço 1:3</t>
  </si>
  <si>
    <t>Emboço aplicado em alvenaria e estrutura de concreto no traço 1:2:8</t>
  </si>
  <si>
    <t>A tela de aço Malha POP 15x15 3,4 deve ser distribuida sobre o piso antes da concretagem</t>
  </si>
  <si>
    <t>Serviço</t>
  </si>
  <si>
    <t>Unidade</t>
  </si>
  <si>
    <t>Quantidade</t>
  </si>
  <si>
    <t>Custo unitário (R$)</t>
  </si>
  <si>
    <t>Custo total (R$)</t>
  </si>
  <si>
    <t>INFRAESTRUTURA</t>
  </si>
  <si>
    <t>ESQUADRIAS</t>
  </si>
  <si>
    <t>COBERTURAS</t>
  </si>
  <si>
    <t>IMPERMEABILIZAÇÕES</t>
  </si>
  <si>
    <t>PINTURA</t>
  </si>
  <si>
    <t>PISOS</t>
  </si>
  <si>
    <t>INSTALAÇÕES HIDRÁULICAS</t>
  </si>
  <si>
    <t>INSTALAÇÕES DE ESGOTO E ÁGUAS PLUVIAIS</t>
  </si>
  <si>
    <t>LOUÇAS E METAIS</t>
  </si>
  <si>
    <t>deverá ser feita a limpeza final de toda a edificação</t>
  </si>
  <si>
    <t>SERVIÇOS PRELIMINARES</t>
  </si>
  <si>
    <t>REVESTIMENTOS INTERNOS</t>
  </si>
  <si>
    <t>REVESTIMENTOS EXTERNOS</t>
  </si>
  <si>
    <t>COMPLEMENTOS</t>
  </si>
  <si>
    <t>2.11</t>
  </si>
  <si>
    <t>5.4</t>
  </si>
  <si>
    <t>6.2</t>
  </si>
  <si>
    <t>11.4</t>
  </si>
  <si>
    <t>14.3</t>
  </si>
  <si>
    <t>15.1</t>
  </si>
  <si>
    <t>15.2</t>
  </si>
  <si>
    <t>15.3</t>
  </si>
  <si>
    <t>15.4</t>
  </si>
  <si>
    <t>15.5</t>
  </si>
  <si>
    <t>16.1</t>
  </si>
  <si>
    <t>16.2</t>
  </si>
  <si>
    <t>16.3</t>
  </si>
  <si>
    <t>16.4</t>
  </si>
  <si>
    <t>17.1</t>
  </si>
  <si>
    <t>CRONOGRAMA FÍSICO FINANCEIRO</t>
  </si>
  <si>
    <t>ITEM</t>
  </si>
  <si>
    <t>DESCRIÇÃO</t>
  </si>
  <si>
    <t>PREÇO TOTAL</t>
  </si>
  <si>
    <t>30 DIAS</t>
  </si>
  <si>
    <t>60 DIAS</t>
  </si>
  <si>
    <t>R$</t>
  </si>
  <si>
    <t>IMPERMEABILIZACOES</t>
  </si>
  <si>
    <t>INST. S ELETRICAS</t>
  </si>
  <si>
    <t>INST. HIDRAULICAS</t>
  </si>
  <si>
    <t>LOUCAS E METAIS</t>
  </si>
  <si>
    <t>TOTAL OBRA</t>
  </si>
  <si>
    <t>ACUMULADO MÊS</t>
  </si>
  <si>
    <t>INST. SANITÁRIAS E PLUVIAIS</t>
  </si>
  <si>
    <t>% Acumulado</t>
  </si>
  <si>
    <t>% período</t>
  </si>
  <si>
    <t>12.2</t>
  </si>
  <si>
    <t>Piso em concreto usinado h=7cm</t>
  </si>
  <si>
    <t>_________________________________
INDIANARA FOLLMANN
Responsável Técnico CAU A1048309
C.P.F. 076.472.999-30</t>
  </si>
  <si>
    <t>2.9</t>
  </si>
  <si>
    <t>2.10</t>
  </si>
  <si>
    <t>96544</t>
  </si>
  <si>
    <t>ARMAÇÃO DE BLOCO, VIGA BALDRAME OU SAPATA UTILIZANDO AÇO CA-50 DE 6,3 MM - MONTAGEM. AF_06/2017</t>
  </si>
  <si>
    <t xml:space="preserve">CONCRETAGEM DE SAPATAS, FCK 25 MPA, COM USO DE BOMBA LANÇAMENTO, ADENSAMENTO E ACABAMENTO. AF_11/2016
</t>
  </si>
  <si>
    <t>CONCRETAGEM DE VIGAS E LAJES, FCK=25 MPA, PARA LAJES PREMOLDADAS COM USO DE BOMBA EM EDIFICAÇÃO COM ÁREA MÉDIA DE LAJES MAIOR QUE 20 M² - LANÇAMENTO, ADENSAMENTO E ACABAMENTO. AF_12/2015</t>
  </si>
  <si>
    <t>KIT DE PORTA DE MADEIRA PARA PINTURA, SEMI-OCA (LEVE OU MÉDIA), PADRÃO MÉDIO, 80X210CM, ESPESSURA DE 3,5CM, ITENS INCLUSOS: DOBRADIÇAS, MONTAGEM E INSTALAÇÃO DO BATENTE, FECHADURA COM EXECUÇÃO DO FURO - FORNECIMENTO E INSTALAÇÃO. AF_12/2019</t>
  </si>
  <si>
    <t xml:space="preserve"> PORTA EM ALUMÍNIO DE ABRIR TIPO VENEZIANA COM GUARNIÇÃO, FIXAÇÃO COM PARAFUSOS - FORNECIMENTO E INSTALAÇÃO. AF_12/2019</t>
  </si>
  <si>
    <t>UND</t>
  </si>
  <si>
    <t>6.4</t>
  </si>
  <si>
    <t>102219</t>
  </si>
  <si>
    <t>PINTURA TINTA DE ACABAMENTO (PIGMENTADA) ESMALTE SINTÉTICO ACETINADO EM MADEIRA, 2 DEMÃOS. AF_01/2021</t>
  </si>
  <si>
    <t>Pintura da porta, sendo a folha, batente e guranição.</t>
  </si>
  <si>
    <t>REVESTIMENTO CERÂMICO PARA PISO COM PLACAS TIPO ESMALTADA EXTRA DE DIMENSÕES 60X60 CM APLICADA EM AMBIENTES DE ÁREA MAIOR QUE 10 M2. AF_06/2013</t>
  </si>
  <si>
    <t>11.5</t>
  </si>
  <si>
    <t>piso cerâmico 60x60  cor de escolha da direção</t>
  </si>
  <si>
    <t>INSTALAÇÕES ELÉTRICA</t>
  </si>
  <si>
    <t>TUBO PVC RIGIDO SOLDAVEL 25MM</t>
  </si>
  <si>
    <t>14.4</t>
  </si>
  <si>
    <t>14.5</t>
  </si>
  <si>
    <t>14.6</t>
  </si>
  <si>
    <t>14.7</t>
  </si>
  <si>
    <t>14.8</t>
  </si>
  <si>
    <t>14.9</t>
  </si>
  <si>
    <t>14.10</t>
  </si>
  <si>
    <t>14.11</t>
  </si>
  <si>
    <t>14.12</t>
  </si>
  <si>
    <t>14.13</t>
  </si>
  <si>
    <t>14.14</t>
  </si>
  <si>
    <t>14.15</t>
  </si>
  <si>
    <t>14.16</t>
  </si>
  <si>
    <t>14.17</t>
  </si>
  <si>
    <t>14.18</t>
  </si>
  <si>
    <t>DEINFRA</t>
  </si>
  <si>
    <t xml:space="preserve">TORNEIRA DE JARDIM </t>
  </si>
  <si>
    <t>100848</t>
  </si>
  <si>
    <t>VASO SANITÁRIO INFANTIL LOUÇA BRANCA - FORNECIMENTO E INSTALACAO. AF_01/2020</t>
  </si>
  <si>
    <t>Registro gaveta metalico c/ canopla 3/4"</t>
  </si>
  <si>
    <t>Registro pressao metalico cromado sem canopla 3/4"</t>
  </si>
  <si>
    <t>Engate Plastico PVC 30 cm</t>
  </si>
  <si>
    <t>Adaptador curto 25mmx3/4 cm bolsa e rosca</t>
  </si>
  <si>
    <t>Joelho 90 PVC rigido soldavel 25mm</t>
  </si>
  <si>
    <t>Te 90 PVC rigido soldavel 25mm</t>
  </si>
  <si>
    <t>Joelho 90 Red. Soldavel/ bucha latao 25mmx3/4"</t>
  </si>
  <si>
    <t>Joelho 90 Red. Soldavel/bucha latao 25mmx1/2"</t>
  </si>
  <si>
    <t>Te 90 Red. Soldavel/Bucha latao 25mmx1/2"</t>
  </si>
  <si>
    <t>14.19</t>
  </si>
  <si>
    <t>14.20</t>
  </si>
  <si>
    <t>14.21</t>
  </si>
  <si>
    <t>14.22</t>
  </si>
  <si>
    <t>14.23</t>
  </si>
  <si>
    <t>14.24</t>
  </si>
  <si>
    <t>14.25</t>
  </si>
  <si>
    <t>14.26</t>
  </si>
  <si>
    <t>14.27</t>
  </si>
  <si>
    <t>14.28</t>
  </si>
  <si>
    <t>14.29</t>
  </si>
  <si>
    <t>Luva soldavel 25mm</t>
  </si>
  <si>
    <t>Registro pressao PVC soldavel 20 mm (3/4</t>
  </si>
  <si>
    <t>Adaptador sold. flange fixo 25x3/4"</t>
  </si>
  <si>
    <t>Adaptador sold. flange livre 20mmx1/2"</t>
  </si>
  <si>
    <t>Curva 90 soldavel 25 mm</t>
  </si>
  <si>
    <t xml:space="preserve"> Joelho 45 PVC rigido soldavel 25mm</t>
  </si>
  <si>
    <t>Torneira boia c/ rosca 1/2" plástica</t>
  </si>
  <si>
    <t xml:space="preserve">Te 90 PVC rigido soldavel 40mm </t>
  </si>
  <si>
    <t>Colocar registro de esfera VS compacto soldavel PVC 20mm e 40mm</t>
  </si>
  <si>
    <t xml:space="preserve">Adaptador sold. flange fixo 40mmx1.1/4" </t>
  </si>
  <si>
    <t xml:space="preserve">Adaptador sold. flange livre 25 x 3/4" </t>
  </si>
  <si>
    <t>Bucha Red. soldavel curta 32x25mm</t>
  </si>
  <si>
    <t xml:space="preserve">Bucha red. Soldavel curta 40x32mm </t>
  </si>
  <si>
    <t>Joelho 90 Red. Soldavel 32x25 mm</t>
  </si>
  <si>
    <t>Adicionado 1 a mais para ser  luva e redução 40mm-32mm</t>
  </si>
  <si>
    <t xml:space="preserve">Tubo PVC rigido soldavel 32mm </t>
  </si>
  <si>
    <t xml:space="preserve"> Tubo PVC rigido soldavel 40 mm</t>
  </si>
  <si>
    <t>Bancada de concreto aparente rev. granito polido 0,60x0, 07m</t>
  </si>
  <si>
    <t>15.6</t>
  </si>
  <si>
    <t>15.7</t>
  </si>
  <si>
    <t>15.8</t>
  </si>
  <si>
    <t>15.9</t>
  </si>
  <si>
    <t>15.10</t>
  </si>
  <si>
    <t>15.11</t>
  </si>
  <si>
    <t>15.12</t>
  </si>
  <si>
    <t xml:space="preserve">Caixa sifonada PVC 150x150x50mm </t>
  </si>
  <si>
    <t xml:space="preserve">Sifao simples para pia 40mm </t>
  </si>
  <si>
    <t xml:space="preserve"> Valvula para lavatorio </t>
  </si>
  <si>
    <t>Sifão de copop/ pia e lavatório 1'' - 1.1/2"</t>
  </si>
  <si>
    <t>Válvula 1''</t>
  </si>
  <si>
    <t>15.13</t>
  </si>
  <si>
    <t>15.14</t>
  </si>
  <si>
    <t>15.15</t>
  </si>
  <si>
    <t>15.16</t>
  </si>
  <si>
    <t>15.17</t>
  </si>
  <si>
    <t>15.18</t>
  </si>
  <si>
    <t>15.19</t>
  </si>
  <si>
    <t>15.20</t>
  </si>
  <si>
    <t>15.21</t>
  </si>
  <si>
    <t>Curva 90 curta esgoto primario 100mm</t>
  </si>
  <si>
    <t>Curva 90 curta esgoto secundario 40MM</t>
  </si>
  <si>
    <t xml:space="preserve">Curva 90 curta esgoto primario 50mm </t>
  </si>
  <si>
    <t xml:space="preserve"> Colocado 1 peça a mais, para ser curva 45 longa 50mm</t>
  </si>
  <si>
    <t>Joelho 45 esgoto primario 100mm</t>
  </si>
  <si>
    <t>Joelho 45 esgoto secundario 40 mm</t>
  </si>
  <si>
    <t xml:space="preserve">Joelho 45 esgoto primario 50mm </t>
  </si>
  <si>
    <t xml:space="preserve">Joelho 90 esgoto primario 50mm </t>
  </si>
  <si>
    <t xml:space="preserve">Joelho 90 esgoto 40x1/2" com bolsa p/ anel </t>
  </si>
  <si>
    <t>Juncao simples esgoto primario 100mmx50mm</t>
  </si>
  <si>
    <t>Juncao simples esgoto primario 100mmx100mm</t>
  </si>
  <si>
    <t>Junção simples esgoto 40mmx40mm</t>
  </si>
  <si>
    <t>Luva de correr esgoto primario 100mm</t>
  </si>
  <si>
    <t>15.23</t>
  </si>
  <si>
    <t>15.24</t>
  </si>
  <si>
    <t xml:space="preserve">Luva simples esgoto primario 50mm </t>
  </si>
  <si>
    <t>Luva Simples 100mm é 4peças. colocado 8 peças para compesnar.</t>
  </si>
  <si>
    <t xml:space="preserve"> Reducao Excentrica esgoto primario 100mmX50mm</t>
  </si>
  <si>
    <t xml:space="preserve">Tubo PVC rigido 100mm esgoto primario </t>
  </si>
  <si>
    <t>Tubo rigido 50mm esgoto primario</t>
  </si>
  <si>
    <t xml:space="preserve">Tubo PVC rigido soldavel 40mm esgoto </t>
  </si>
  <si>
    <t xml:space="preserve">Te sanitario esgoto primario 100mm </t>
  </si>
  <si>
    <r>
      <t xml:space="preserve">Adaptador sold.  </t>
    </r>
    <r>
      <rPr>
        <b/>
        <sz val="9"/>
        <color theme="1"/>
        <rFont val="Calibri"/>
        <family val="2"/>
        <scheme val="minor"/>
      </rPr>
      <t>Longo</t>
    </r>
    <r>
      <rPr>
        <sz val="9"/>
        <color theme="1"/>
        <rFont val="Calibri"/>
        <family val="2"/>
        <scheme val="minor"/>
      </rPr>
      <t xml:space="preserve"> c/ flange livre 25 x 3/4" </t>
    </r>
  </si>
  <si>
    <t>Roda Forro de PVC 5cm com bucha e parafusos</t>
  </si>
  <si>
    <t>12.3</t>
  </si>
  <si>
    <t>12.4</t>
  </si>
  <si>
    <t>FORRO EM RÉGUAS DE PVC, LISO, PARA AMBIENTES RESIDENCIAIS, INCLUSIVE ESTRUTURA DE FIXAÇÃO. AF_05/2017_P</t>
  </si>
  <si>
    <t>13.7</t>
  </si>
  <si>
    <t>13.8</t>
  </si>
  <si>
    <t>13.9</t>
  </si>
  <si>
    <t>13.10</t>
  </si>
  <si>
    <t>13.11</t>
  </si>
  <si>
    <t>13.12</t>
  </si>
  <si>
    <t>13.13</t>
  </si>
  <si>
    <t>13.14</t>
  </si>
  <si>
    <t>13.15</t>
  </si>
  <si>
    <t>13.16</t>
  </si>
  <si>
    <t>13.17</t>
  </si>
  <si>
    <t>13.18</t>
  </si>
  <si>
    <t>Eletroduto PVC rigido roscavel 3/4"</t>
  </si>
  <si>
    <t>Eletoduto tipo mangueira corrugada de 3/4"</t>
  </si>
  <si>
    <t>Eletroduto tipo mangueira corrugada de 1"</t>
  </si>
  <si>
    <t xml:space="preserve">ARRUELA EM ALUMINIO, COM ROSCA, DE 3/4", PARA ELETRODUTO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</si>
  <si>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BUCHA EM ALUMINIO, COM ROSCA, DE 3/4", PARA ELETRODUTO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</si>
  <si>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Caixas baixa 2x4" PVC retangular</t>
  </si>
  <si>
    <t>Caixa de passagem 3x3" octogonal</t>
  </si>
  <si>
    <t>Curva 180 PVC roscavel 3/4"</t>
  </si>
  <si>
    <t>Curva 90 PVC roscavel 3/4"</t>
  </si>
  <si>
    <t xml:space="preserve"> Luva com rosca 3/4"</t>
  </si>
  <si>
    <t>Cabo Isolado 2,5mm2 - 750V</t>
  </si>
  <si>
    <t>Cabo isolado 6mm2 1000V</t>
  </si>
  <si>
    <t>Cabo isolado 10mm2 1000V</t>
  </si>
  <si>
    <t>TOMADA MÉDIA DE EMBUTIR (2 MÓDULOS), 2P+T 20 A, INCLUINDO SUPORTE E PL
ACA - FORNECIMENTO E INSTALAÇÃO. AF_12/2015</t>
  </si>
  <si>
    <t>TOMADA MÉDIA DE EMBUTIR (1 MÓDULO), 2P+T 20 A, INCLUINDO SUPORTE E PLA
CA - FORNECIMENTO E INSTALAÇÃO. AF_12/2015</t>
  </si>
  <si>
    <t>13.19</t>
  </si>
  <si>
    <t>13.20</t>
  </si>
  <si>
    <t>13.26</t>
  </si>
  <si>
    <t>INTERRUPTOR SIMPLES (1 MÓDULO), 10A/250V, INCLUINDO SUPORTE E PLACA - FORNECIMENTO E INSTALAÇÃO. AF_12/2015</t>
  </si>
  <si>
    <t>91955</t>
  </si>
  <si>
    <t>INTERRUPTOR PARALELO (1 MÓDULO), 10A/250V, INCLUINDO SUPORTE E PLACA - FORNECIMENTO E INSTALAÇÃO. AF_12/2015</t>
  </si>
  <si>
    <t>91959</t>
  </si>
  <si>
    <t>INTERRUPTOR SIMPLES (2 MÓDULOS), 10A/250V, INCLUINDO SUPORTE E PLACA - FORNECIMENTO E INSTALAÇÃO. AF_12/2015</t>
  </si>
  <si>
    <t>91967</t>
  </si>
  <si>
    <t>INTERRUPTOR SIMPLES (3 MÓDULOS), 10A/250V, INCLUINDO SUPORTE E PLACA - FORNECIMENTO E INSTALAÇÃO. AF_12/2015</t>
  </si>
  <si>
    <t>93653</t>
  </si>
  <si>
    <t>DISJUNTOR MONOPOLAR TIPO DIN, CORRENTE NOMINAL DE 10A - FORNECIMENTO E INSTALAÇÃO. AF_10/2020</t>
  </si>
  <si>
    <t>93654</t>
  </si>
  <si>
    <t>DISJUNTOR MONOPOLAR TIPO DIN, CORRENTE NOMINAL DE 16A - FORNECIMENTO E INSTALAÇÃO. AF_10/2020</t>
  </si>
  <si>
    <t>93657</t>
  </si>
  <si>
    <t>DISJUNTOR MONOPOLAR TIPO DIN, CORRENTE NOMINAL DE 32A - FORNECIMENTO E INSTALAÇÃO. AF_10/2020</t>
  </si>
  <si>
    <t>93666</t>
  </si>
  <si>
    <t>DISJUNTOR BIPOLAR TIPO DIN, CORRENTE NOMINAL DE 50A - FORNECIMENTO E INSTALAÇÃO. AF_10/2020</t>
  </si>
  <si>
    <t>bancada dos banheiros em marmore ( cor decidir)</t>
  </si>
  <si>
    <t>Contraverga moldada in loco, h=10 a 15 cm,  transpasse de 30cm cada lado</t>
  </si>
  <si>
    <t xml:space="preserve">Porta toalha de papel - metálico </t>
  </si>
  <si>
    <t xml:space="preserve">Papeleira metalica </t>
  </si>
  <si>
    <t>Porta pael higienico para os banheiros</t>
  </si>
  <si>
    <t>Porta papel toalha para secar as mãos</t>
  </si>
  <si>
    <t>16.5</t>
  </si>
  <si>
    <t>16.7</t>
  </si>
  <si>
    <t>16.8</t>
  </si>
  <si>
    <t xml:space="preserve">Cabide de louca de um gancho </t>
  </si>
  <si>
    <t>Cabide para pendurar no banheiro (5 cada banheiro)</t>
  </si>
  <si>
    <t>OBS:</t>
  </si>
  <si>
    <t>8.4</t>
  </si>
  <si>
    <t>Emboço em locais para aplicação de cerâmica</t>
  </si>
  <si>
    <t>m²</t>
  </si>
  <si>
    <t>Barraco da obra</t>
  </si>
  <si>
    <t>ABRIGO PROVISÓRIO DE PINUS</t>
  </si>
  <si>
    <t>1.2</t>
  </si>
  <si>
    <t>CPF: 076.472.999-30</t>
  </si>
  <si>
    <t>PLACA DE OBRA PINTADA E FIXADA EM ESTRUTURA DE MADEIRA</t>
  </si>
  <si>
    <t>Placa de obra</t>
  </si>
  <si>
    <t>ESCAVAÇÃO MANUAL DE VALA PARA VIGA BALDRAME (INCLUINDO ESCAVAÇÃO PARA COLOCAÇÃO DE FÔRMAS). AF_06/2017</t>
  </si>
  <si>
    <t>Fabricação fôrma pilaretes</t>
  </si>
  <si>
    <t>2.12</t>
  </si>
  <si>
    <t>2.13</t>
  </si>
  <si>
    <t>2.14</t>
  </si>
  <si>
    <t>2.15</t>
  </si>
  <si>
    <t>2.17</t>
  </si>
  <si>
    <t>2.18</t>
  </si>
  <si>
    <t>Armação de ferragem para Sapata, aço CA-60 5mm</t>
  </si>
  <si>
    <t>Armação de ferragem para  sapata, aço CA-50 6,3mm</t>
  </si>
  <si>
    <t>Armação de ferragem para sapata, aço CA-50 8mm</t>
  </si>
  <si>
    <t>Armação de ferragem para sapata, aço CA-50 10mm</t>
  </si>
  <si>
    <t>Armação de ferragem para arranque de Pilar e Viga baldrame, aço CA-60 5mm</t>
  </si>
  <si>
    <t>Concretagem de sapatas</t>
  </si>
  <si>
    <t>Concretagem de arranque de pilar</t>
  </si>
  <si>
    <t>CONCRETAGEM DE BLOCOS DE COROAMENTO E VIGAS BALDRAMES, FCK 30 MPA, COM USO DE BOMBA LANÇAMENTO, ADENSAMENTO E ACABAMENTO. AF_06/2017</t>
  </si>
  <si>
    <t>Concretagem de viga baldrame</t>
  </si>
  <si>
    <t>ARMAÇÃO DE BLOCO, VIGA BALDRAME OU SAPATA UTILIZANDO AÇO CA-50 DE 10 MM - MONTAGEM. AF_06/2017</t>
  </si>
  <si>
    <t>LASTRO COM MATERIAL GRANULAR, APLICADO EM PISOS OU LAJES SOBRE SOLO, ESPESSURA DE *5 CM*. AF_08/2017</t>
  </si>
  <si>
    <t>4.4</t>
  </si>
  <si>
    <t>4.5</t>
  </si>
  <si>
    <t>Verga moldado in loco, h= 10  a 15c, transpasse de 30cm cada lado</t>
  </si>
  <si>
    <t>VERGA MOLDADA IN LOCO EM CONCRETO PARA PORTAS COM ATÉ 1,5 M DE VÃO. AF_03/2016</t>
  </si>
  <si>
    <t>4.6</t>
  </si>
  <si>
    <t>VERGA MOLDADA IN LOCO EM CONCRETO PARA PORTAS COM MAIS DE 1,5 M DE VÃO. AF_03/2016</t>
  </si>
  <si>
    <t>DEMOLIÇÃO DE ALVENARIA DE BLOCO FURADO, DE FORMA MANUAL, SEM REAPROVEITAMENTO. AF_12/2017</t>
  </si>
  <si>
    <t>4.7</t>
  </si>
  <si>
    <t>Aterro area elevada para banho</t>
  </si>
  <si>
    <t>REATERRO MANUAL APILOADO COM SOQUETE. AF_10/2017</t>
  </si>
  <si>
    <t>COMPACTAÇÃO MECÂNICA DE SOLO PARA EXECUÇÃO DE RADIER, PISO DE CONCRETO OU LAJE SOBRE SOLO, COM COMPACTADOR DE SOLOS TIPO PLACA VIBRATÓRIA. AF_09/2021</t>
  </si>
  <si>
    <t xml:space="preserve"> JANELA DE ALUMÍNIO DE CORRER COM 4 FOLHAS PARA VIDROS, COM VIDROS, BATENTE, ACABAMENTO COM ACETATO OU BRILHANTE E FERRAGENS. EXCLUSIVE ALIZAR E CONTRAMARCO. FORNECIMENTO E INSTALAÇÃO. AF_12/2019</t>
  </si>
  <si>
    <t>CALHA EM CHAPA DE AÇO GALVANIZADO NÚMERO 24, DESENVOLVIMENTO DE 50 CM, INCLUSO TRANSPORTE VERTICAL. AF_07/2019</t>
  </si>
  <si>
    <t>RUFO EM CHAPA DE AÇO GALVANIZADO NÚMERO 24, CORTE DE 25 CM, INCLUSO TRANSPORTE VERTICAL. AF_07/2019</t>
  </si>
  <si>
    <t>8.3</t>
  </si>
  <si>
    <t>11.7</t>
  </si>
  <si>
    <t>IMPERMEABILIZAÇÃO DE FLOREIRA OU VIGA BALDRAME COM ARGAMASSA DE CIMENTO E AREIA, COM ADITIVO IMPERMEABILIZANTE, E = 2 CM. AF_06/2018</t>
  </si>
  <si>
    <t>PREPARO DE FUNDO DE VALA COM LARGURA MENOR QUE 1,5 M, COM CAMADA DE BRITA, LANÇAMENTO MANUAL. AF_08/2020</t>
  </si>
  <si>
    <t>Compactação base para sapatas</t>
  </si>
  <si>
    <t>Escavação mecanica para Sapatas</t>
  </si>
  <si>
    <t>Preparo fundo da vala para execução de vigas baldrame</t>
  </si>
  <si>
    <t>13.21</t>
  </si>
  <si>
    <t>13.22</t>
  </si>
  <si>
    <t>13.23</t>
  </si>
  <si>
    <t>13.24</t>
  </si>
  <si>
    <t>13.25</t>
  </si>
  <si>
    <t>16.6</t>
  </si>
  <si>
    <t>Limpeza da obra</t>
  </si>
  <si>
    <t>SINAPI</t>
  </si>
  <si>
    <t>Orgão/SC</t>
  </si>
  <si>
    <t>-</t>
  </si>
  <si>
    <t>DIVISÓRIA SANITÁRIA, TIPO CABINE, EM PAINEL DE GRANILITE, ESP = 3CM, ASSENTADO COM ARGAMASSA COLANTE AC III-E, EXCLUSIVE FERRAGENS. AF_01/2021</t>
  </si>
  <si>
    <t>90 DIAS</t>
  </si>
  <si>
    <t xml:space="preserve"> VERGA MOLDADA IN LOCO EM CONCRETO PARA JANELAS COM MAIS DE 1,5 M DE VÃO. AF_03/2016</t>
  </si>
  <si>
    <t xml:space="preserve"> CONTRAVERGA PRÉ-MOLDADA PARA VÃOS DE MAIS DE 1,5 M DE COMPRIMENTO. AF_ 
03/2016</t>
  </si>
  <si>
    <t xml:space="preserve">Demolição do muro na frente e lateral </t>
  </si>
  <si>
    <t xml:space="preserve"> 10 m corridos de divisórias com altura de 2,10m</t>
  </si>
  <si>
    <t>Porta de abrir pavimento superio (local dos vasos sanitários) e banheiro térreo</t>
  </si>
  <si>
    <t xml:space="preserve"> KIT DE PORTA DE MADEIRA PARA PINTURA, SEMI-OCA (LEVE OU MÉDIA), PADRÃO 
MÉDIO, 90X210CM, ESPESSURA DE 3,5CM, ITENS INCLUSOS: DOBRADIÇAS, MONT
AGEM E INSTALAÇÃO DO BATENTE, FECHADURA COM EXECUÇÃO DO FURO - FORNECIMENTO E INSTALAÇÃO. AF_12/2019</t>
  </si>
  <si>
    <t>Porta do banheiro para salas e do almoxarifado</t>
  </si>
  <si>
    <t>TRAMA DE MADEIRA COMPOSTA POR TERÇAS PARA TELHADOS DE ATÉ 2 ÁGUAS PARATELHA ONDULADA DE FIBROCIMENTO, METÁLICA, PLÁSTICA OU TERMOACÚSTICA,
INCLUSO TRANSPORTE VERTICAL. AF_07/2019</t>
  </si>
  <si>
    <t>TELHAMENTO COM TELHA ONDULADA DE FIBROCIMENTO E = 6 MM, COM RECOBRIMEN TO LATERAL DE 1/4 DE ONDA PARA TELHADO COM INCLINAÇÃO MAIOR QUE 10°, COM ATÉ 2 ÁGUAS, INCLUSO IÇAMENTO. AF_07/2019</t>
  </si>
  <si>
    <t>Telha fibrocimento com inclinação 12%</t>
  </si>
  <si>
    <t>Calhas no centro do telhado 30x30cm e no volume da caixa d´água 15x15cm</t>
  </si>
  <si>
    <t>Rufo ao redor do telhado e no volume da caixa d´água</t>
  </si>
  <si>
    <t>Cerâmica aplicada nos banheiros</t>
  </si>
  <si>
    <t>PORTA DE CORRER DE ALUMÍNIO, COM DUAS FOLHAS PARA VIDRO, INCLUSO VIDRO 
LISO INCOLOR, FECHADURA E PUXADOR, SEM ALIZAR. AF_12/2019</t>
  </si>
  <si>
    <t>5.5</t>
  </si>
  <si>
    <t>Porta de entrada do térreo</t>
  </si>
  <si>
    <t>8.5</t>
  </si>
  <si>
    <t xml:space="preserve"> CHAPISCO APLICADO NO TETO, COM DESEMPENADEIRA DENTADA. ARGAMASSA INDUS TRIALIZADA COM PREPARO MANUAL. AF_06/2014</t>
  </si>
  <si>
    <t>Térreo, somento no banheiro, sala reunião e depósito. Primeiro pavimento todo teto.</t>
  </si>
  <si>
    <t>Apliação de fundo selador em todas as paredes e teto</t>
  </si>
  <si>
    <t>Roda forro somento no térreo, sendo na copa, recepção e sala geral.</t>
  </si>
  <si>
    <t>Compactação térreo</t>
  </si>
  <si>
    <t>Lastro de brita sob piso térreo</t>
  </si>
  <si>
    <t>Banheiros das salas de aulas</t>
  </si>
  <si>
    <t xml:space="preserve">Lavatório para uso pcd </t>
  </si>
  <si>
    <t xml:space="preserve"> Tubo PVC rigido soldavel 25 mm </t>
  </si>
  <si>
    <t xml:space="preserve">Joelho 45 PVC rigido soldavel 20mm </t>
  </si>
  <si>
    <t xml:space="preserve"> Joelho 90 PVC rigido soldavel 20mm </t>
  </si>
  <si>
    <t xml:space="preserve"> Luva PVC 1/2"</t>
  </si>
  <si>
    <t xml:space="preserve"> Registro pressao PVC soldavel 20 mm (3/4")</t>
  </si>
  <si>
    <t>und</t>
  </si>
  <si>
    <t xml:space="preserve"> Joelho 90 PVC rigido soldavel 32mm</t>
  </si>
  <si>
    <t xml:space="preserve"> Joelho 90 PVC rigido soldavel 40mm</t>
  </si>
  <si>
    <t xml:space="preserve"> Te 90 Red soldavel 40 x 32 mm</t>
  </si>
  <si>
    <t>14.30</t>
  </si>
  <si>
    <t>14.31</t>
  </si>
  <si>
    <t>14.32</t>
  </si>
  <si>
    <t>14.33</t>
  </si>
  <si>
    <t>14.34</t>
  </si>
  <si>
    <t>14.35</t>
  </si>
  <si>
    <t>14.36</t>
  </si>
  <si>
    <t xml:space="preserve"> Caixa Multipla de Gordura PVC com Cesto Limpeza
DN100mm 18 L</t>
  </si>
  <si>
    <t>Caixa de inspecao/esgoto 80cmm x 80cm x 30 cm c/ tampa</t>
  </si>
  <si>
    <t xml:space="preserve"> Caixa Sifonada PVC 150x185x75mm</t>
  </si>
  <si>
    <t xml:space="preserve"> Juncao invertida esgoto primario 100mmx75mm</t>
  </si>
  <si>
    <t>15.25</t>
  </si>
  <si>
    <t>15.26</t>
  </si>
  <si>
    <t>15.27</t>
  </si>
  <si>
    <t>Joelho 90 esgoto primario 100mm</t>
  </si>
  <si>
    <t>Te sanitario esgoto primario 50mm</t>
  </si>
  <si>
    <t>15.28</t>
  </si>
  <si>
    <t>15.29</t>
  </si>
  <si>
    <t xml:space="preserve">Te sanitario esgoto primario 75mmX50mm </t>
  </si>
  <si>
    <t xml:space="preserve"> Tubo PVC rigido 150mm esgoto primario </t>
  </si>
  <si>
    <t>15.22</t>
  </si>
  <si>
    <t>15.30</t>
  </si>
  <si>
    <t>Tubulação para água pluvial das calhas</t>
  </si>
  <si>
    <t>Eletroduto PVC rigido roscavel 3"</t>
  </si>
  <si>
    <t>JOELHO 45 GRAUS, PVC, SERIE R, ÁGUA PLUVIAL, DN 150 MM, JUNTA ELÁSTICA, FORNECIDO E INSTALADO EM CONDUTORES VERTICAIS DE ÁGUAS PLUVIAIS. AF_12/2014</t>
  </si>
  <si>
    <t>15.31</t>
  </si>
  <si>
    <t>15.32</t>
  </si>
  <si>
    <t>Juncao simples esgoto primario 50mm</t>
  </si>
  <si>
    <t>DISJUNTOR BIPOLAR TIPO DIN, CORRENTE NOMINAL DE 20A - FORNECIMENTO E INSTALAÇÃO. AF_10/2020</t>
  </si>
  <si>
    <t xml:space="preserve"> DISJUNTOR BIPOLAR TIPO DIN, CORRENTE NOMINAL DE 25A - FORNECIMENTO E INSTALAÇÃO. AF_10/2020</t>
  </si>
  <si>
    <t xml:space="preserve"> DISJUNTOR BIPOLAR TIPO DIN, CORRENTE NOMINAL DE 40A - FORNECIMENTO E INSTALAÇÃO. AF_10/2020</t>
  </si>
  <si>
    <t xml:space="preserve"> Cabo Isolado 1,5 mm2 - 750V </t>
  </si>
  <si>
    <t xml:space="preserve">Cabo isolado 4mm2 1000V </t>
  </si>
  <si>
    <t xml:space="preserve">Interruptor simples e tomada </t>
  </si>
  <si>
    <t xml:space="preserve"> Tomada simples+Int paralelo 10A,250V p/condulete AL </t>
  </si>
  <si>
    <t xml:space="preserve">Tomada simples+2Int. simples 20A,250V p/ condulete Al </t>
  </si>
  <si>
    <t>13.27</t>
  </si>
  <si>
    <t>13.28</t>
  </si>
  <si>
    <t>13.29</t>
  </si>
  <si>
    <t>13.30</t>
  </si>
  <si>
    <t>13.31</t>
  </si>
  <si>
    <t>13.32</t>
  </si>
  <si>
    <t>13.33</t>
  </si>
  <si>
    <t>13.34</t>
  </si>
  <si>
    <t>13.35</t>
  </si>
  <si>
    <t>13.36</t>
  </si>
  <si>
    <t xml:space="preserve"> TOMADA MÉDIA DE EMBUTIR (1 MÓDULO), 2P+T 10 A, INCLUINDO SUPORTE E PLA
CA - FORNECIMENTO E INSTALAÇÃO. AF_12/2015</t>
  </si>
  <si>
    <t>CONCRETAGEM DE PILARES, FCK = 25 MPA, COM USO DE BALDES EM EDIFICAÇÃO COM SEÇÃO MÉDIA DE PILARES MENOR OU IGUAL A 0,25 M² - LANÇAMENTO, ADE
NSAMENTO E ACABAMENTO. AF_12/2015</t>
  </si>
  <si>
    <t>ARMAÇÃO DE LAJE DE UMA ESTRUTURA CONVENCIONAL DE CONCRETO ARMADO EM UM
A EDIFICAÇÃO TÉRREA OU SOBRADO UTILIZANDO AÇO CA-50 DE 12,5 MM - MONTA
GEM. AF_12/2015</t>
  </si>
  <si>
    <t xml:space="preserve">LAJE PRÉ-MOLDADA UNIDIRECIONAL, BIAPOIADA, PARA PISO, ENCHIMENTO EM CERÂMICA, VIGOTA CONVENCIONAL, ALTURA TOTAL DA LAJE (ENCHIMENTO+CAPA)(8+4). AF_11/2020
</t>
  </si>
  <si>
    <t>2.16</t>
  </si>
  <si>
    <t>6.3</t>
  </si>
  <si>
    <t>8.6</t>
  </si>
  <si>
    <t>15.33</t>
  </si>
  <si>
    <t xml:space="preserve">Para fins de calculo e orçamento foram utilziados itens da Planilha SINAP E DEINFRA  </t>
  </si>
  <si>
    <r>
      <rPr>
        <b/>
        <sz val="9"/>
        <rFont val="Calibri"/>
        <family val="2"/>
        <scheme val="minor"/>
      </rPr>
      <t>Obra:</t>
    </r>
    <r>
      <rPr>
        <sz val="9"/>
        <rFont val="Calibri"/>
        <family val="2"/>
        <scheme val="minor"/>
      </rPr>
      <t xml:space="preserve"> Construção do novo prédio para salas de aulas e secretária da educação.</t>
    </r>
  </si>
  <si>
    <r>
      <rPr>
        <b/>
        <sz val="9"/>
        <rFont val="Calibri"/>
        <family val="2"/>
        <scheme val="minor"/>
      </rPr>
      <t xml:space="preserve">Responsável Técnico: </t>
    </r>
    <r>
      <rPr>
        <sz val="9"/>
        <rFont val="Calibri"/>
        <family val="2"/>
        <scheme val="minor"/>
      </rPr>
      <t xml:space="preserve"> Indianara Follmann</t>
    </r>
  </si>
  <si>
    <r>
      <t xml:space="preserve">Nome: </t>
    </r>
    <r>
      <rPr>
        <sz val="9"/>
        <rFont val="Calibri"/>
        <family val="2"/>
        <scheme val="minor"/>
      </rPr>
      <t xml:space="preserve">PREFEITURA MUNICIPAL DE BELMONTE - CENTRO MUNICIPAL DE EDUCACAO INFANTIL PINGO DE OURO  </t>
    </r>
    <r>
      <rPr>
        <b/>
        <sz val="9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</t>
    </r>
  </si>
  <si>
    <t>15.34</t>
  </si>
  <si>
    <t xml:space="preserve"> LAVATÓRIO CUBA LOUÇA BRANCA SUSPENSO, 29,5 X 39CM OU EQUIVALENTE, PADRÃO POPULAR, INCLUSO SIFÃO TIPO GARRAFA EM PVC, VÁLVULA E ENGATE FLEXÍVEL 30CM EM PLÁSTICO E TORNEIRA CROMADA DE MESA, PADRÃO POPULAR - FORNECIMENTO E INSTALAÇÃO. AF_01/2020</t>
  </si>
  <si>
    <t>VASO SANITARIO SIFONADO CONVENCIONAL PARA PCD SEM FURO FRONTAL COM LOUÇA BRANCA SEM ASSENTO, INCLUSO CONJUNTO DE LIGAÇÃO PARA BACIA SANITÁRIA AJUSTÁVEL - FORNECIMENTO E INSTALAÇÃO. AF_01/2020</t>
  </si>
  <si>
    <t>Vaso sanitário para o banheiro do térreo e os dois pcd nas salas de aulas</t>
  </si>
  <si>
    <t>COTAÇÃO</t>
  </si>
  <si>
    <t>Sistema de tratamento de esgoto ( BIO REATOR+BIOFILTRO 5000L)</t>
  </si>
  <si>
    <t>Com capacidade de 5000 l</t>
  </si>
  <si>
    <t>PUXADOR PARA PCD, FIXADO NA PORTA - FORNECIMENTO E INSTALAÇÃO. AF_01/2020</t>
  </si>
  <si>
    <t>BARRA DE APOIO RETA, EM ACO INOX POLIDO, COMPRIMENTO 70 CM, FIXADA NA PAREDE - FORNECIMENTO E INSTALAÇÃO. AF_01/2020</t>
  </si>
  <si>
    <t>BARRA DE APOIO RETA, EM ACO INOX POLIDO, COMPRIMENTO 80 CM, FIXADA NA PAREDE - FORNECIMENTO E INSTALAÇÃO. AF_01/2020</t>
  </si>
  <si>
    <t>16.10</t>
  </si>
  <si>
    <t>16.11</t>
  </si>
  <si>
    <t>BARRA DE APOIO RETA, EM ACO INOX POLIDO, COMPRIMENTO 40CM, DIAMETRO MINIMO 3CM</t>
  </si>
  <si>
    <t>16.12</t>
  </si>
  <si>
    <t>16.13</t>
  </si>
  <si>
    <t>13.37</t>
  </si>
  <si>
    <t>CAIXA D´ÁGUA EM POLIETILENO, 2000 LITROS - FORNECIMENTO E INSTALAÇÃOAF_06/2021</t>
  </si>
  <si>
    <t>120 DIAS</t>
  </si>
  <si>
    <t>150 DIAS</t>
  </si>
  <si>
    <t>180 DIAS</t>
  </si>
  <si>
    <t>15.36</t>
  </si>
  <si>
    <t xml:space="preserve"> Sumidouro </t>
  </si>
  <si>
    <t>Sumidouro fica a cargo da prefeitura.</t>
  </si>
  <si>
    <t xml:space="preserve">Locação da Obra </t>
  </si>
  <si>
    <t xml:space="preserve"> FABRICAÇÃO, MONTAGEM E DESMONTAGEM DE FÔRMA PARA VIGA BALDRAME, EM MAD
EIRA SERRADA, E=25 MM, 4 UTILIZAÇÕES. AF_06/2017</t>
  </si>
  <si>
    <t>concretagem somente para as vigas</t>
  </si>
  <si>
    <t>3.1</t>
  </si>
  <si>
    <t>3.2</t>
  </si>
  <si>
    <t>3.3</t>
  </si>
  <si>
    <t>3.4</t>
  </si>
  <si>
    <t>3.5</t>
  </si>
  <si>
    <t>3.6</t>
  </si>
  <si>
    <t>3.7</t>
  </si>
  <si>
    <t>3.8</t>
  </si>
  <si>
    <t>LAJE PRÉ-MOLDADA UNIDIRECIONAL, BIAPOIADA, PARA FORRO, ENCHIMENTO EM CERÂMICA, VIGOTA CONVENCIONAL, ALTURA TOTAL DA LAJE (ENCHIMENTO+CAPA) =(8+3). AF_11/2020</t>
  </si>
  <si>
    <t>Laje Pré Moldada para  cobertura.</t>
  </si>
  <si>
    <t>Laje Pré Moldada de 1 pavimento.</t>
  </si>
  <si>
    <t>Janelas das salas de aulas e dos banheiros, com vidros temperado.</t>
  </si>
  <si>
    <t>Impermeabilização das baldrames e das parede do térro em contato com o solo, com emulsão asfáltica</t>
  </si>
  <si>
    <t>MASSA ÚNICA, PARA RECEBIMENTO DE PINTURA, EM ARGAMASSA TRAÇO 1:2:8, PR 
EPARO MECÂNICO COM BETONEIRA 400L, APLICADA MANUALMENTE EM FACES INTER
NAS DE PAREDES, ESPESSURA DE 20MM, COM EXECUÇÃO DE TALISCAS. AF_06/201
4</t>
  </si>
  <si>
    <t>EMBOÇO, PARA RECEBIMENTO DE CERÂMICA, EM ARGAMASSA TRAÇO 1:2:8, PREPAR
O MECÂNICO COM BETONEIRA 400L, APLICADO MANUALMENTE EM FACES INTERNAS
DE PAREDES, PARA AMBIENTE COM ÁREA ENTRE 5M2 E 10M2, ESPESSURA DE 20MM
, COM EXECUÇÃO DE TALISCAS. AF_06/2014</t>
  </si>
  <si>
    <t>o rodapé deverá ser do mesmo material do piso, cor e modelo.</t>
  </si>
  <si>
    <t>SOLEIRA EM GRANITO, POLIDO, TIPO ANDORINHA/ QUARTZ/ CASTELO/ CORUMBA OU OUTROS EQUIVALENTES DA REGIAO, L= *15* CM, E= *2,0* CM</t>
  </si>
  <si>
    <t>Granito nas portas de entrada das salas  de aulas e na porta de entrada no térreo e em todas as janelas.</t>
  </si>
  <si>
    <t>Luminaria 2X20W fluoresce''nte 220V completa</t>
  </si>
  <si>
    <t xml:space="preserve"> QUADRO DE DISTRIBUIÇÃO DE ENERGIA EM PVC, DE EMBUTIR, SEM BARRAMENTO, PARA 6 DISJUNTORES - FORNECIMENTO E INSTALAÇÃO. AF_10/2020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</si>
  <si>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r>
      <rPr>
        <b/>
        <sz val="9"/>
        <rFont val="Calibri"/>
        <family val="2"/>
        <scheme val="minor"/>
      </rPr>
      <t>Metragem A:</t>
    </r>
    <r>
      <rPr>
        <sz val="9"/>
        <rFont val="Calibri"/>
        <family val="2"/>
        <scheme val="minor"/>
      </rPr>
      <t xml:space="preserve"> 283,90m²</t>
    </r>
  </si>
  <si>
    <t xml:space="preserve"> LÂMPADA TUBULAR FLUORESCENTE T10 DE 20/40 W, BASE G13 - FORNECIMENTO E INSTALAÇÃO. AF_02/2020_P</t>
  </si>
  <si>
    <t>16.9</t>
  </si>
  <si>
    <t>Lavatório para bancada banheiros</t>
  </si>
  <si>
    <t>CUBA DE EMBUTIR OVAL EM LOUÇA BRANCA, 35 X 50CM OU EQUIVALENTE - FORNECIMENTO E INSTALAÇÃO. AF_01/2020</t>
  </si>
  <si>
    <t xml:space="preserve"> Pintura acrilica - 2 demaos </t>
  </si>
  <si>
    <t>Pintura com tinta acrilica em paredes duas demãos paredes e teto</t>
  </si>
  <si>
    <t>LUVA SIMPLES, PVC, SERIE R, ÁGUA PLUVIAL, DN 150 MM, JUNTA ELÁSTICA, F
ORNECIDO E INSTALADO EM CONDUTORES VERTICAIS DE ÁGUAS PLUVIAIS. AF_12/2014</t>
  </si>
  <si>
    <t>Joelho 45 esgoto 75 mm</t>
  </si>
  <si>
    <t>Acessibilidade</t>
  </si>
  <si>
    <t xml:space="preserve"> ENTRADA DE ENERGIA ELÉTRICA, AÉREA, TRIFÁSICA, COM CAIXA DE EMBUTIR, CABO DE 35 MM2 E DISJUNTOR DIN 50A (NÃO INCLUSO O POSTE DE CONCRETO). A
F_07/2020</t>
  </si>
  <si>
    <r>
      <rPr>
        <b/>
        <sz val="9"/>
        <rFont val="Calibri"/>
        <family val="2"/>
        <scheme val="minor"/>
      </rPr>
      <t>Endereço:</t>
    </r>
    <r>
      <rPr>
        <sz val="9"/>
        <rFont val="Calibri"/>
        <family val="2"/>
        <scheme val="minor"/>
      </rPr>
      <t xml:space="preserve"> Av.   Presidente   Getulio   Vargas,  Belmonte-SC</t>
    </r>
  </si>
  <si>
    <t xml:space="preserve">PLANILHA DE COMPOSIÇÃO DO BDI </t>
  </si>
  <si>
    <t>COMPOSIÇÃO DO BDI</t>
  </si>
  <si>
    <t>Garantia</t>
  </si>
  <si>
    <t>Risco</t>
  </si>
  <si>
    <t>Administração Central</t>
  </si>
  <si>
    <t>Despesas Financeiras</t>
  </si>
  <si>
    <t xml:space="preserve">Lucro </t>
  </si>
  <si>
    <t>ISS</t>
  </si>
  <si>
    <t>PIS</t>
  </si>
  <si>
    <t>COFINS</t>
  </si>
  <si>
    <t>BDI UTILIZADO</t>
  </si>
  <si>
    <t>BDI= [(1+AC+S+G+R)X(1+DF)X(1+L)/(1-I1-I2-I3)]-1</t>
  </si>
  <si>
    <t>Referência, Fórmula e parâmetros estabelecidos pelo Acórdão 2622/2013-TCU-Plenário</t>
  </si>
  <si>
    <t>Construção de Edifícios - 20,34% a 25,00%</t>
  </si>
  <si>
    <t>Belmonte, 01 de Janeiro de 2022</t>
  </si>
  <si>
    <t>CONTRAPISO EM ARGAMASSA TRAÇO 1:4 (CIMENTO E AREIA), PREPARO MECÂNICO COM BETONEIRA 400 L, APLICADO EM ÁREAS SECAS SOBRE LAJE, ADERIDO, ACABAMENTO NÃO REFORÇADO, ESPESSURA 2CM. AF_07/2021</t>
  </si>
  <si>
    <t>11.8</t>
  </si>
  <si>
    <t xml:space="preserve"> Regularização de piso 2cm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</si>
</sst>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R$&quot;\ #,##0.00;[Red]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R$&quot;\ #,##0.00"/>
    <numFmt numFmtId="165" formatCode="0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Times New Roman"/>
      <family val="1"/>
    </font>
    <font>
      <b/>
      <sz val="10"/>
      <color rgb="FF000000"/>
      <name val="Times New Roman"/>
      <family val="1"/>
    </font>
    <font>
      <b/>
      <sz val="10"/>
      <color theme="1"/>
      <name val="Calibri"/>
      <family val="2"/>
      <scheme val="minor"/>
    </font>
    <font>
      <sz val="10"/>
      <color rgb="FF000000"/>
      <name val="Times New Roman"/>
      <family val="2"/>
    </font>
    <font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8"/>
      <name val="Calibri"/>
      <family val="2"/>
      <scheme val="minor"/>
    </font>
    <font>
      <sz val="10"/>
      <color theme="0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</font>
    <font>
      <sz val="9"/>
      <color theme="1"/>
      <name val="Calibri"/>
      <family val="2"/>
    </font>
    <font>
      <sz val="8"/>
      <name val="Calibri"/>
      <family val="2"/>
    </font>
    <font>
      <sz val="8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A6A6A6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09">
    <xf numFmtId="0" fontId="0" fillId="0" borderId="0" xfId="0"/>
    <xf numFmtId="0" fontId="2" fillId="0" borderId="0" xfId="0" applyFont="1"/>
    <xf numFmtId="0" fontId="3" fillId="0" borderId="1" xfId="0" applyFont="1" applyFill="1" applyBorder="1" applyAlignment="1">
      <alignment horizontal="left" vertical="top" wrapText="1"/>
    </xf>
    <xf numFmtId="0" fontId="2" fillId="0" borderId="1" xfId="0" applyFont="1" applyBorder="1" applyAlignment="1">
      <alignment horizontal="center" vertical="top"/>
    </xf>
    <xf numFmtId="0" fontId="3" fillId="0" borderId="1" xfId="0" applyFont="1" applyFill="1" applyBorder="1" applyAlignment="1">
      <alignment horizontal="center" vertical="top" wrapText="1"/>
    </xf>
    <xf numFmtId="2" fontId="6" fillId="0" borderId="1" xfId="0" applyNumberFormat="1" applyFont="1" applyFill="1" applyBorder="1" applyAlignment="1">
      <alignment horizontal="center" vertical="top" shrinkToFit="1"/>
    </xf>
    <xf numFmtId="4" fontId="4" fillId="0" borderId="1" xfId="0" applyNumberFormat="1" applyFont="1" applyFill="1" applyBorder="1" applyAlignment="1">
      <alignment horizontal="center" vertical="top" shrinkToFit="1"/>
    </xf>
    <xf numFmtId="0" fontId="7" fillId="0" borderId="1" xfId="0" applyFont="1" applyBorder="1" applyAlignment="1">
      <alignment horizontal="left" vertical="top"/>
    </xf>
    <xf numFmtId="44" fontId="7" fillId="0" borderId="1" xfId="1" applyFont="1" applyBorder="1" applyAlignment="1">
      <alignment horizontal="left" vertical="top"/>
    </xf>
    <xf numFmtId="44" fontId="10" fillId="0" borderId="1" xfId="1" applyFont="1" applyBorder="1" applyAlignment="1">
      <alignment horizontal="left" vertical="top"/>
    </xf>
    <xf numFmtId="44" fontId="11" fillId="0" borderId="1" xfId="1" applyFont="1" applyFill="1" applyBorder="1" applyAlignment="1">
      <alignment horizontal="left" vertical="top" shrinkToFit="1"/>
    </xf>
    <xf numFmtId="0" fontId="7" fillId="0" borderId="1" xfId="0" applyFont="1" applyBorder="1" applyAlignment="1">
      <alignment horizontal="left" vertical="top" wrapText="1"/>
    </xf>
    <xf numFmtId="2" fontId="12" fillId="0" borderId="1" xfId="0" applyNumberFormat="1" applyFont="1" applyFill="1" applyBorder="1" applyAlignment="1">
      <alignment horizontal="left" vertical="top" shrinkToFit="1"/>
    </xf>
    <xf numFmtId="0" fontId="10" fillId="0" borderId="4" xfId="0" applyFont="1" applyBorder="1"/>
    <xf numFmtId="0" fontId="10" fillId="0" borderId="1" xfId="0" applyFont="1" applyBorder="1"/>
    <xf numFmtId="0" fontId="10" fillId="0" borderId="0" xfId="0" applyFont="1"/>
    <xf numFmtId="0" fontId="10" fillId="3" borderId="1" xfId="0" applyFont="1" applyFill="1" applyBorder="1"/>
    <xf numFmtId="0" fontId="10" fillId="0" borderId="1" xfId="0" applyFont="1" applyFill="1" applyBorder="1"/>
    <xf numFmtId="0" fontId="7" fillId="0" borderId="0" xfId="0" applyFont="1" applyAlignment="1">
      <alignment horizontal="center"/>
    </xf>
    <xf numFmtId="0" fontId="10" fillId="0" borderId="1" xfId="0" applyFont="1" applyBorder="1" applyAlignment="1">
      <alignment horizontal="left" wrapText="1"/>
    </xf>
    <xf numFmtId="44" fontId="7" fillId="0" borderId="1" xfId="0" applyNumberFormat="1" applyFont="1" applyFill="1" applyBorder="1"/>
    <xf numFmtId="9" fontId="7" fillId="3" borderId="1" xfId="2" applyFont="1" applyFill="1" applyBorder="1" applyAlignment="1">
      <alignment horizontal="left"/>
    </xf>
    <xf numFmtId="9" fontId="7" fillId="3" borderId="1" xfId="2" applyFont="1" applyFill="1" applyBorder="1"/>
    <xf numFmtId="44" fontId="7" fillId="0" borderId="1" xfId="1" applyFont="1" applyFill="1" applyBorder="1" applyAlignment="1">
      <alignment horizontal="left"/>
    </xf>
    <xf numFmtId="0" fontId="7" fillId="0" borderId="4" xfId="0" applyFont="1" applyBorder="1" applyAlignment="1">
      <alignment horizontal="center"/>
    </xf>
    <xf numFmtId="0" fontId="7" fillId="0" borderId="1" xfId="0" applyFont="1" applyFill="1" applyBorder="1" applyAlignment="1">
      <alignment horizontal="left"/>
    </xf>
    <xf numFmtId="0" fontId="10" fillId="0" borderId="1" xfId="0" applyFont="1" applyFill="1" applyBorder="1" applyAlignment="1">
      <alignment horizontal="left" wrapText="1"/>
    </xf>
    <xf numFmtId="44" fontId="7" fillId="0" borderId="1" xfId="0" applyNumberFormat="1" applyFont="1" applyFill="1" applyBorder="1" applyAlignment="1">
      <alignment horizontal="left"/>
    </xf>
    <xf numFmtId="4" fontId="10" fillId="0" borderId="0" xfId="0" applyNumberFormat="1" applyFont="1" applyAlignment="1">
      <alignment horizontal="right"/>
    </xf>
    <xf numFmtId="44" fontId="7" fillId="0" borderId="1" xfId="1" applyFont="1" applyBorder="1" applyAlignment="1">
      <alignment horizontal="left"/>
    </xf>
    <xf numFmtId="0" fontId="7" fillId="3" borderId="1" xfId="0" applyFont="1" applyFill="1" applyBorder="1" applyAlignment="1">
      <alignment horizontal="left"/>
    </xf>
    <xf numFmtId="0" fontId="7" fillId="0" borderId="5" xfId="0" applyFont="1" applyBorder="1" applyAlignment="1">
      <alignment horizontal="center"/>
    </xf>
    <xf numFmtId="0" fontId="10" fillId="0" borderId="6" xfId="0" applyFont="1" applyBorder="1" applyAlignment="1">
      <alignment horizontal="left"/>
    </xf>
    <xf numFmtId="44" fontId="7" fillId="0" borderId="6" xfId="0" applyNumberFormat="1" applyFont="1" applyBorder="1" applyAlignment="1">
      <alignment horizontal="left"/>
    </xf>
    <xf numFmtId="0" fontId="7" fillId="3" borderId="6" xfId="0" applyFont="1" applyFill="1" applyBorder="1" applyAlignment="1">
      <alignment horizontal="left"/>
    </xf>
    <xf numFmtId="44" fontId="7" fillId="0" borderId="6" xfId="0" applyNumberFormat="1" applyFont="1" applyFill="1" applyBorder="1" applyAlignment="1">
      <alignment horizontal="left"/>
    </xf>
    <xf numFmtId="0" fontId="2" fillId="0" borderId="0" xfId="0" applyFont="1" applyFill="1" applyBorder="1"/>
    <xf numFmtId="44" fontId="2" fillId="0" borderId="0" xfId="0" applyNumberFormat="1" applyFont="1" applyFill="1" applyBorder="1"/>
    <xf numFmtId="44" fontId="7" fillId="0" borderId="0" xfId="0" applyNumberFormat="1" applyFont="1" applyFill="1" applyBorder="1"/>
    <xf numFmtId="0" fontId="14" fillId="0" borderId="0" xfId="0" applyFont="1"/>
    <xf numFmtId="0" fontId="8" fillId="2" borderId="1" xfId="0" applyFont="1" applyFill="1" applyBorder="1" applyAlignment="1">
      <alignment vertical="top" wrapText="1"/>
    </xf>
    <xf numFmtId="44" fontId="8" fillId="2" borderId="1" xfId="0" applyNumberFormat="1" applyFont="1" applyFill="1" applyBorder="1" applyAlignment="1">
      <alignment vertical="top" wrapText="1"/>
    </xf>
    <xf numFmtId="44" fontId="2" fillId="4" borderId="0" xfId="0" applyNumberFormat="1" applyFont="1" applyFill="1" applyBorder="1"/>
    <xf numFmtId="0" fontId="0" fillId="0" borderId="7" xfId="0" applyBorder="1" applyAlignment="1">
      <alignment wrapText="1"/>
    </xf>
    <xf numFmtId="0" fontId="0" fillId="0" borderId="0" xfId="0" applyBorder="1" applyAlignment="1">
      <alignment wrapText="1"/>
    </xf>
    <xf numFmtId="0" fontId="0" fillId="4" borderId="0" xfId="0" applyFill="1" applyBorder="1"/>
    <xf numFmtId="44" fontId="9" fillId="0" borderId="1" xfId="0" applyNumberFormat="1" applyFont="1" applyFill="1" applyBorder="1" applyAlignment="1">
      <alignment vertical="top" wrapText="1"/>
    </xf>
    <xf numFmtId="44" fontId="8" fillId="0" borderId="0" xfId="0" applyNumberFormat="1" applyFont="1" applyFill="1" applyBorder="1" applyAlignment="1">
      <alignment vertical="top" wrapText="1"/>
    </xf>
    <xf numFmtId="0" fontId="0" fillId="0" borderId="0" xfId="0" applyBorder="1"/>
    <xf numFmtId="0" fontId="7" fillId="0" borderId="1" xfId="0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horizontal="left" vertical="top" wrapText="1"/>
    </xf>
    <xf numFmtId="0" fontId="16" fillId="0" borderId="1" xfId="0" applyFont="1" applyBorder="1" applyAlignment="1">
      <alignment horizontal="left" vertical="top" wrapText="1"/>
    </xf>
    <xf numFmtId="0" fontId="7" fillId="0" borderId="1" xfId="0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horizontal="left" vertical="top" wrapText="1"/>
    </xf>
    <xf numFmtId="44" fontId="7" fillId="0" borderId="1" xfId="1" applyFont="1" applyBorder="1" applyAlignment="1">
      <alignment horizontal="center" vertical="top"/>
    </xf>
    <xf numFmtId="0" fontId="16" fillId="0" borderId="1" xfId="0" applyFont="1" applyBorder="1" applyAlignment="1">
      <alignment vertical="top" wrapText="1"/>
    </xf>
    <xf numFmtId="0" fontId="16" fillId="0" borderId="1" xfId="0" applyFont="1" applyBorder="1" applyAlignment="1">
      <alignment horizontal="left" vertical="top"/>
    </xf>
    <xf numFmtId="44" fontId="16" fillId="0" borderId="1" xfId="1" applyFont="1" applyBorder="1" applyAlignment="1">
      <alignment horizontal="center" vertical="top"/>
    </xf>
    <xf numFmtId="0" fontId="7" fillId="0" borderId="1" xfId="0" applyFont="1" applyBorder="1" applyAlignment="1">
      <alignment vertical="top" wrapText="1"/>
    </xf>
    <xf numFmtId="0" fontId="16" fillId="0" borderId="0" xfId="0" applyFont="1" applyAlignment="1">
      <alignment horizontal="left" vertical="top" wrapText="1"/>
    </xf>
    <xf numFmtId="0" fontId="2" fillId="0" borderId="0" xfId="0" applyFont="1" applyAlignment="1">
      <alignment vertical="top"/>
    </xf>
    <xf numFmtId="44" fontId="2" fillId="0" borderId="0" xfId="0" applyNumberFormat="1" applyFont="1" applyAlignment="1">
      <alignment vertical="top"/>
    </xf>
    <xf numFmtId="0" fontId="7" fillId="0" borderId="11" xfId="0" applyFont="1" applyBorder="1" applyAlignment="1">
      <alignment horizontal="left" vertical="top"/>
    </xf>
    <xf numFmtId="44" fontId="7" fillId="0" borderId="11" xfId="1" applyFont="1" applyBorder="1" applyAlignment="1">
      <alignment horizontal="center" vertical="top"/>
    </xf>
    <xf numFmtId="0" fontId="7" fillId="0" borderId="1" xfId="0" applyFont="1" applyBorder="1" applyAlignment="1">
      <alignment vertical="top"/>
    </xf>
    <xf numFmtId="44" fontId="10" fillId="0" borderId="1" xfId="1" applyFont="1" applyFill="1" applyBorder="1" applyAlignment="1">
      <alignment horizontal="left" vertical="top" shrinkToFit="1"/>
    </xf>
    <xf numFmtId="44" fontId="10" fillId="2" borderId="1" xfId="0" applyNumberFormat="1" applyFont="1" applyFill="1" applyBorder="1" applyAlignment="1">
      <alignment vertical="top" wrapText="1"/>
    </xf>
    <xf numFmtId="0" fontId="10" fillId="2" borderId="1" xfId="0" applyFont="1" applyFill="1" applyBorder="1" applyAlignment="1">
      <alignment vertical="top" wrapText="1"/>
    </xf>
    <xf numFmtId="0" fontId="17" fillId="0" borderId="1" xfId="0" applyFont="1" applyBorder="1" applyAlignment="1">
      <alignment wrapText="1"/>
    </xf>
    <xf numFmtId="0" fontId="7" fillId="0" borderId="1" xfId="0" applyFont="1" applyBorder="1" applyAlignment="1">
      <alignment horizontal="left" vertical="center"/>
    </xf>
    <xf numFmtId="0" fontId="16" fillId="0" borderId="0" xfId="0" applyFont="1" applyAlignment="1">
      <alignment wrapText="1"/>
    </xf>
    <xf numFmtId="0" fontId="18" fillId="0" borderId="1" xfId="0" applyFont="1" applyBorder="1" applyAlignment="1">
      <alignment wrapText="1"/>
    </xf>
    <xf numFmtId="0" fontId="16" fillId="0" borderId="1" xfId="0" applyFont="1" applyBorder="1" applyAlignment="1">
      <alignment wrapText="1"/>
    </xf>
    <xf numFmtId="0" fontId="14" fillId="0" borderId="0" xfId="0" applyFont="1" applyFill="1" applyBorder="1"/>
    <xf numFmtId="44" fontId="14" fillId="0" borderId="0" xfId="0" applyNumberFormat="1" applyFont="1" applyFill="1" applyBorder="1"/>
    <xf numFmtId="44" fontId="14" fillId="4" borderId="0" xfId="0" applyNumberFormat="1" applyFont="1" applyFill="1" applyBorder="1"/>
    <xf numFmtId="44" fontId="7" fillId="0" borderId="0" xfId="1" applyFont="1" applyFill="1" applyBorder="1" applyAlignment="1">
      <alignment horizontal="left"/>
    </xf>
    <xf numFmtId="0" fontId="10" fillId="0" borderId="0" xfId="0" applyFont="1" applyFill="1" applyBorder="1"/>
    <xf numFmtId="0" fontId="7" fillId="0" borderId="0" xfId="0" applyFont="1" applyFill="1" applyBorder="1" applyAlignment="1">
      <alignment horizontal="left"/>
    </xf>
    <xf numFmtId="44" fontId="7" fillId="0" borderId="0" xfId="0" applyNumberFormat="1" applyFont="1" applyFill="1" applyBorder="1" applyAlignment="1">
      <alignment horizontal="left"/>
    </xf>
    <xf numFmtId="0" fontId="5" fillId="0" borderId="0" xfId="0" applyFont="1" applyFill="1" applyBorder="1" applyAlignment="1"/>
    <xf numFmtId="0" fontId="0" fillId="0" borderId="0" xfId="0" applyFill="1" applyBorder="1"/>
    <xf numFmtId="9" fontId="7" fillId="0" borderId="0" xfId="2" applyFont="1" applyFill="1" applyBorder="1" applyAlignment="1">
      <alignment horizontal="left"/>
    </xf>
    <xf numFmtId="9" fontId="7" fillId="0" borderId="0" xfId="0" applyNumberFormat="1" applyFont="1" applyFill="1" applyBorder="1"/>
    <xf numFmtId="9" fontId="0" fillId="0" borderId="0" xfId="0" applyNumberFormat="1" applyFill="1" applyBorder="1"/>
    <xf numFmtId="44" fontId="7" fillId="0" borderId="1" xfId="0" applyNumberFormat="1" applyFont="1" applyBorder="1" applyAlignment="1">
      <alignment horizontal="left"/>
    </xf>
    <xf numFmtId="43" fontId="7" fillId="0" borderId="1" xfId="3" applyFont="1" applyBorder="1" applyAlignment="1">
      <alignment horizontal="left" vertical="top"/>
    </xf>
    <xf numFmtId="43" fontId="16" fillId="0" borderId="1" xfId="3" applyFont="1" applyBorder="1" applyAlignment="1">
      <alignment horizontal="left" vertical="top"/>
    </xf>
    <xf numFmtId="43" fontId="7" fillId="0" borderId="11" xfId="3" applyFont="1" applyBorder="1" applyAlignment="1">
      <alignment horizontal="left" vertical="top"/>
    </xf>
    <xf numFmtId="43" fontId="7" fillId="0" borderId="1" xfId="3" applyFont="1" applyFill="1" applyBorder="1" applyAlignment="1">
      <alignment horizontal="left" vertical="top" shrinkToFit="1"/>
    </xf>
    <xf numFmtId="43" fontId="7" fillId="0" borderId="1" xfId="3" applyFont="1" applyBorder="1" applyAlignment="1">
      <alignment horizontal="left" vertical="center"/>
    </xf>
    <xf numFmtId="43" fontId="6" fillId="0" borderId="1" xfId="3" applyFont="1" applyFill="1" applyBorder="1" applyAlignment="1">
      <alignment horizontal="center" vertical="top" shrinkToFit="1"/>
    </xf>
    <xf numFmtId="43" fontId="2" fillId="0" borderId="0" xfId="3" applyFont="1" applyAlignment="1">
      <alignment vertical="top"/>
    </xf>
    <xf numFmtId="43" fontId="2" fillId="0" borderId="0" xfId="3" applyFont="1"/>
    <xf numFmtId="0" fontId="9" fillId="0" borderId="1" xfId="0" applyFont="1" applyFill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 wrapText="1" shrinkToFit="1"/>
    </xf>
    <xf numFmtId="0" fontId="7" fillId="0" borderId="8" xfId="0" applyFont="1" applyBorder="1" applyAlignment="1">
      <alignment horizontal="left" vertical="top" wrapText="1" shrinkToFit="1"/>
    </xf>
    <xf numFmtId="43" fontId="7" fillId="0" borderId="9" xfId="3" applyFont="1" applyBorder="1" applyAlignment="1">
      <alignment horizontal="left" vertical="top"/>
    </xf>
    <xf numFmtId="44" fontId="7" fillId="0" borderId="9" xfId="1" applyFont="1" applyBorder="1" applyAlignment="1">
      <alignment horizontal="left" vertical="top"/>
    </xf>
    <xf numFmtId="0" fontId="7" fillId="0" borderId="8" xfId="0" applyFont="1" applyBorder="1" applyAlignment="1">
      <alignment horizontal="left" vertical="top" wrapText="1"/>
    </xf>
    <xf numFmtId="0" fontId="9" fillId="0" borderId="1" xfId="0" applyFont="1" applyFill="1" applyBorder="1" applyAlignment="1">
      <alignment horizontal="left" vertical="top" wrapText="1"/>
    </xf>
    <xf numFmtId="0" fontId="16" fillId="0" borderId="1" xfId="0" applyFont="1" applyBorder="1" applyAlignment="1">
      <alignment vertical="center" wrapText="1"/>
    </xf>
    <xf numFmtId="0" fontId="7" fillId="0" borderId="1" xfId="0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horizontal="left" vertical="top" wrapText="1"/>
    </xf>
    <xf numFmtId="0" fontId="7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4" fontId="20" fillId="0" borderId="0" xfId="1" applyFont="1" applyBorder="1" applyAlignment="1">
      <alignment horizontal="left" vertical="top"/>
    </xf>
    <xf numFmtId="44" fontId="14" fillId="0" borderId="0" xfId="0" applyNumberFormat="1" applyFont="1" applyBorder="1"/>
    <xf numFmtId="44" fontId="20" fillId="0" borderId="0" xfId="1" applyFont="1" applyBorder="1"/>
    <xf numFmtId="0" fontId="7" fillId="0" borderId="1" xfId="0" applyFont="1" applyFill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0" fontId="9" fillId="0" borderId="1" xfId="0" applyFont="1" applyBorder="1" applyAlignment="1">
      <alignment vertical="top"/>
    </xf>
    <xf numFmtId="43" fontId="7" fillId="0" borderId="1" xfId="3" applyNumberFormat="1" applyFont="1" applyBorder="1" applyAlignment="1">
      <alignment horizontal="left" vertical="top"/>
    </xf>
    <xf numFmtId="8" fontId="7" fillId="0" borderId="1" xfId="1" applyNumberFormat="1" applyFont="1" applyBorder="1" applyAlignment="1">
      <alignment horizontal="left" vertical="top"/>
    </xf>
    <xf numFmtId="0" fontId="10" fillId="0" borderId="1" xfId="0" applyFont="1" applyFill="1" applyBorder="1" applyAlignment="1">
      <alignment vertical="top" wrapText="1"/>
    </xf>
    <xf numFmtId="0" fontId="2" fillId="0" borderId="0" xfId="0" applyFont="1" applyFill="1"/>
    <xf numFmtId="44" fontId="7" fillId="0" borderId="1" xfId="1" applyFont="1" applyFill="1" applyBorder="1" applyAlignment="1">
      <alignment horizontal="left" vertical="top" shrinkToFit="1"/>
    </xf>
    <xf numFmtId="2" fontId="7" fillId="0" borderId="1" xfId="0" applyNumberFormat="1" applyFont="1" applyFill="1" applyBorder="1" applyAlignment="1">
      <alignment horizontal="right" vertical="center" wrapText="1"/>
    </xf>
    <xf numFmtId="44" fontId="7" fillId="0" borderId="1" xfId="1" applyFont="1" applyFill="1" applyBorder="1" applyAlignment="1">
      <alignment horizontal="left" vertical="top" wrapText="1"/>
    </xf>
    <xf numFmtId="0" fontId="10" fillId="4" borderId="1" xfId="0" applyFont="1" applyFill="1" applyBorder="1" applyAlignment="1">
      <alignment vertical="top" wrapText="1"/>
    </xf>
    <xf numFmtId="0" fontId="7" fillId="0" borderId="1" xfId="0" applyFont="1" applyBorder="1" applyAlignment="1">
      <alignment horizontal="left" vertical="top" wrapText="1"/>
    </xf>
    <xf numFmtId="0" fontId="7" fillId="0" borderId="8" xfId="0" applyFont="1" applyFill="1" applyBorder="1" applyAlignment="1">
      <alignment horizontal="left" vertical="top" wrapText="1"/>
    </xf>
    <xf numFmtId="44" fontId="7" fillId="0" borderId="1" xfId="1" applyFont="1" applyBorder="1" applyAlignment="1">
      <alignment horizontal="left" vertical="top" wrapText="1"/>
    </xf>
    <xf numFmtId="0" fontId="7" fillId="0" borderId="1" xfId="0" applyFont="1" applyBorder="1" applyAlignment="1">
      <alignment horizontal="center" vertical="top"/>
    </xf>
    <xf numFmtId="0" fontId="19" fillId="0" borderId="1" xfId="0" applyFont="1" applyFill="1" applyBorder="1" applyAlignment="1">
      <alignment horizontal="center" vertical="center"/>
    </xf>
    <xf numFmtId="0" fontId="14" fillId="0" borderId="0" xfId="0" applyFont="1" applyFill="1"/>
    <xf numFmtId="44" fontId="8" fillId="5" borderId="1" xfId="0" applyNumberFormat="1" applyFont="1" applyFill="1" applyBorder="1" applyAlignment="1">
      <alignment vertical="top" wrapText="1"/>
    </xf>
    <xf numFmtId="0" fontId="8" fillId="5" borderId="1" xfId="0" applyFont="1" applyFill="1" applyBorder="1" applyAlignment="1">
      <alignment vertical="top" wrapText="1"/>
    </xf>
    <xf numFmtId="44" fontId="10" fillId="5" borderId="1" xfId="0" applyNumberFormat="1" applyFont="1" applyFill="1" applyBorder="1" applyAlignment="1">
      <alignment vertical="top" wrapText="1"/>
    </xf>
    <xf numFmtId="0" fontId="10" fillId="5" borderId="1" xfId="0" applyFont="1" applyFill="1" applyBorder="1" applyAlignment="1">
      <alignment vertical="top" wrapText="1"/>
    </xf>
    <xf numFmtId="0" fontId="7" fillId="5" borderId="1" xfId="0" applyFont="1" applyFill="1" applyBorder="1" applyAlignment="1">
      <alignment vertical="top" wrapText="1"/>
    </xf>
    <xf numFmtId="0" fontId="8" fillId="6" borderId="1" xfId="0" applyFont="1" applyFill="1" applyBorder="1" applyAlignment="1">
      <alignment horizontal="center" vertical="center" wrapText="1"/>
    </xf>
    <xf numFmtId="0" fontId="13" fillId="6" borderId="1" xfId="0" applyFont="1" applyFill="1" applyBorder="1" applyAlignment="1">
      <alignment horizontal="center" vertical="center" wrapText="1"/>
    </xf>
    <xf numFmtId="164" fontId="22" fillId="0" borderId="1" xfId="1" applyNumberFormat="1" applyFont="1" applyFill="1" applyBorder="1" applyAlignment="1">
      <alignment horizontal="center" vertical="top" shrinkToFit="1"/>
    </xf>
    <xf numFmtId="43" fontId="7" fillId="0" borderId="1" xfId="3" applyFont="1" applyFill="1" applyBorder="1" applyAlignment="1">
      <alignment horizontal="left" vertical="top"/>
    </xf>
    <xf numFmtId="165" fontId="15" fillId="4" borderId="11" xfId="0" applyNumberFormat="1" applyFont="1" applyFill="1" applyBorder="1" applyAlignment="1">
      <alignment horizontal="center" vertical="center"/>
    </xf>
    <xf numFmtId="4" fontId="9" fillId="4" borderId="11" xfId="0" applyNumberFormat="1" applyFont="1" applyFill="1" applyBorder="1" applyAlignment="1">
      <alignment vertical="center"/>
    </xf>
    <xf numFmtId="43" fontId="7" fillId="0" borderId="1" xfId="3" applyFont="1" applyFill="1" applyBorder="1" applyAlignment="1">
      <alignment horizontal="center" vertical="center"/>
    </xf>
    <xf numFmtId="4" fontId="9" fillId="4" borderId="11" xfId="0" applyNumberFormat="1" applyFont="1" applyFill="1" applyBorder="1" applyAlignment="1">
      <alignment horizontal="center" vertical="center"/>
    </xf>
    <xf numFmtId="44" fontId="11" fillId="0" borderId="1" xfId="1" applyFont="1" applyFill="1" applyBorder="1" applyAlignment="1">
      <alignment horizontal="center" vertical="center" shrinkToFit="1"/>
    </xf>
    <xf numFmtId="165" fontId="9" fillId="4" borderId="11" xfId="0" applyNumberFormat="1" applyFont="1" applyFill="1" applyBorder="1" applyAlignment="1">
      <alignment horizontal="center" vertical="center"/>
    </xf>
    <xf numFmtId="165" fontId="9" fillId="4" borderId="1" xfId="0" applyNumberFormat="1" applyFont="1" applyFill="1" applyBorder="1" applyAlignment="1">
      <alignment horizontal="center" vertical="center" wrapText="1"/>
    </xf>
    <xf numFmtId="4" fontId="9" fillId="4" borderId="11" xfId="0" applyNumberFormat="1" applyFont="1" applyFill="1" applyBorder="1" applyAlignment="1">
      <alignment horizontal="right" vertical="center"/>
    </xf>
    <xf numFmtId="0" fontId="7" fillId="0" borderId="1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left" vertical="top" wrapText="1"/>
    </xf>
    <xf numFmtId="44" fontId="14" fillId="0" borderId="0" xfId="0" applyNumberFormat="1" applyFont="1"/>
    <xf numFmtId="0" fontId="7" fillId="0" borderId="0" xfId="0" applyFont="1" applyAlignment="1">
      <alignment vertical="center"/>
    </xf>
    <xf numFmtId="0" fontId="7" fillId="0" borderId="1" xfId="0" applyFont="1" applyBorder="1" applyAlignment="1">
      <alignment vertical="center"/>
    </xf>
    <xf numFmtId="165" fontId="15" fillId="4" borderId="11" xfId="0" applyNumberFormat="1" applyFont="1" applyFill="1" applyBorder="1" applyAlignment="1">
      <alignment vertical="center"/>
    </xf>
    <xf numFmtId="43" fontId="7" fillId="0" borderId="1" xfId="3" applyFont="1" applyFill="1" applyBorder="1" applyAlignment="1">
      <alignment vertical="center"/>
    </xf>
    <xf numFmtId="44" fontId="11" fillId="0" borderId="1" xfId="1" applyFont="1" applyFill="1" applyBorder="1" applyAlignment="1">
      <alignment vertical="center" shrinkToFit="1"/>
    </xf>
    <xf numFmtId="44" fontId="11" fillId="0" borderId="1" xfId="1" applyFont="1" applyFill="1" applyBorder="1" applyAlignment="1">
      <alignment vertical="top" shrinkToFit="1"/>
    </xf>
    <xf numFmtId="0" fontId="9" fillId="0" borderId="1" xfId="0" applyFont="1" applyFill="1" applyBorder="1" applyAlignment="1">
      <alignment vertical="top" wrapText="1"/>
    </xf>
    <xf numFmtId="0" fontId="14" fillId="0" borderId="0" xfId="0" applyFont="1" applyFill="1" applyBorder="1" applyAlignment="1"/>
    <xf numFmtId="0" fontId="2" fillId="0" borderId="0" xfId="0" applyFont="1" applyAlignment="1"/>
    <xf numFmtId="44" fontId="20" fillId="0" borderId="0" xfId="1" applyFont="1" applyBorder="1" applyAlignment="1">
      <alignment vertical="top"/>
    </xf>
    <xf numFmtId="44" fontId="14" fillId="0" borderId="0" xfId="0" applyNumberFormat="1" applyFont="1" applyBorder="1" applyAlignment="1"/>
    <xf numFmtId="10" fontId="9" fillId="0" borderId="1" xfId="0" applyNumberFormat="1" applyFont="1" applyBorder="1" applyAlignment="1">
      <alignment vertical="top"/>
    </xf>
    <xf numFmtId="0" fontId="14" fillId="0" borderId="0" xfId="0" applyFont="1" applyBorder="1"/>
    <xf numFmtId="0" fontId="14" fillId="0" borderId="0" xfId="0" applyFont="1" applyAlignment="1"/>
    <xf numFmtId="17" fontId="8" fillId="6" borderId="1" xfId="0" applyNumberFormat="1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43" fontId="13" fillId="6" borderId="1" xfId="3" applyFont="1" applyFill="1" applyBorder="1" applyAlignment="1">
      <alignment horizontal="center" vertical="center"/>
    </xf>
    <xf numFmtId="0" fontId="13" fillId="6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left" vertical="top" wrapText="1"/>
    </xf>
    <xf numFmtId="43" fontId="12" fillId="0" borderId="1" xfId="3" applyFont="1" applyFill="1" applyBorder="1" applyAlignment="1">
      <alignment horizontal="left" vertical="top" shrinkToFit="1"/>
    </xf>
    <xf numFmtId="0" fontId="7" fillId="0" borderId="1" xfId="0" applyFont="1" applyBorder="1" applyAlignment="1">
      <alignment horizontal="left" vertical="top" wrapText="1"/>
    </xf>
    <xf numFmtId="10" fontId="0" fillId="0" borderId="0" xfId="0" applyNumberFormat="1"/>
    <xf numFmtId="0" fontId="8" fillId="0" borderId="8" xfId="0" applyFont="1" applyFill="1" applyBorder="1" applyAlignment="1">
      <alignment horizontal="left" vertical="top" wrapText="1"/>
    </xf>
    <xf numFmtId="0" fontId="8" fillId="0" borderId="9" xfId="0" applyFont="1" applyFill="1" applyBorder="1" applyAlignment="1">
      <alignment horizontal="left" vertical="top" wrapText="1"/>
    </xf>
    <xf numFmtId="0" fontId="8" fillId="0" borderId="10" xfId="0" applyFont="1" applyFill="1" applyBorder="1" applyAlignment="1">
      <alignment horizontal="left" vertical="top" wrapText="1"/>
    </xf>
    <xf numFmtId="44" fontId="8" fillId="0" borderId="1" xfId="0" applyNumberFormat="1" applyFont="1" applyFill="1" applyBorder="1" applyAlignment="1">
      <alignment vertical="top" wrapText="1"/>
    </xf>
    <xf numFmtId="0" fontId="8" fillId="0" borderId="1" xfId="0" applyFont="1" applyFill="1" applyBorder="1" applyAlignment="1">
      <alignment vertical="top" wrapText="1"/>
    </xf>
    <xf numFmtId="44" fontId="7" fillId="0" borderId="1" xfId="1" applyFont="1" applyFill="1" applyBorder="1" applyAlignment="1">
      <alignment horizontal="left" vertical="top"/>
    </xf>
    <xf numFmtId="0" fontId="0" fillId="0" borderId="0" xfId="0" applyBorder="1" applyAlignment="1">
      <alignment horizontal="center" wrapText="1"/>
    </xf>
    <xf numFmtId="0" fontId="8" fillId="5" borderId="8" xfId="0" applyFont="1" applyFill="1" applyBorder="1" applyAlignment="1">
      <alignment horizontal="left" vertical="top" wrapText="1"/>
    </xf>
    <xf numFmtId="0" fontId="8" fillId="5" borderId="9" xfId="0" applyFont="1" applyFill="1" applyBorder="1" applyAlignment="1">
      <alignment horizontal="left" vertical="top" wrapText="1"/>
    </xf>
    <xf numFmtId="0" fontId="8" fillId="5" borderId="10" xfId="0" applyFont="1" applyFill="1" applyBorder="1" applyAlignment="1">
      <alignment horizontal="left" vertical="top" wrapText="1"/>
    </xf>
    <xf numFmtId="0" fontId="10" fillId="5" borderId="8" xfId="0" applyFont="1" applyFill="1" applyBorder="1" applyAlignment="1">
      <alignment horizontal="left" vertical="top" wrapText="1"/>
    </xf>
    <xf numFmtId="0" fontId="10" fillId="5" borderId="9" xfId="0" applyFont="1" applyFill="1" applyBorder="1" applyAlignment="1">
      <alignment horizontal="left" vertical="top" wrapText="1"/>
    </xf>
    <xf numFmtId="0" fontId="10" fillId="5" borderId="10" xfId="0" applyFont="1" applyFill="1" applyBorder="1" applyAlignment="1">
      <alignment horizontal="left" vertical="top" wrapText="1"/>
    </xf>
    <xf numFmtId="0" fontId="10" fillId="2" borderId="8" xfId="0" applyFont="1" applyFill="1" applyBorder="1" applyAlignment="1">
      <alignment horizontal="left" vertical="top" wrapText="1"/>
    </xf>
    <xf numFmtId="0" fontId="10" fillId="2" borderId="9" xfId="0" applyFont="1" applyFill="1" applyBorder="1" applyAlignment="1">
      <alignment horizontal="left" vertical="top" wrapText="1"/>
    </xf>
    <xf numFmtId="0" fontId="10" fillId="2" borderId="10" xfId="0" applyFont="1" applyFill="1" applyBorder="1" applyAlignment="1">
      <alignment horizontal="left" vertical="top" wrapText="1"/>
    </xf>
    <xf numFmtId="0" fontId="8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left" vertical="top"/>
    </xf>
    <xf numFmtId="0" fontId="9" fillId="0" borderId="8" xfId="0" applyFont="1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8" fillId="2" borderId="8" xfId="0" applyFont="1" applyFill="1" applyBorder="1" applyAlignment="1">
      <alignment horizontal="left" vertical="top" wrapText="1"/>
    </xf>
    <xf numFmtId="0" fontId="8" fillId="2" borderId="9" xfId="0" applyFont="1" applyFill="1" applyBorder="1" applyAlignment="1">
      <alignment horizontal="left" vertical="top" wrapText="1"/>
    </xf>
    <xf numFmtId="0" fontId="8" fillId="2" borderId="10" xfId="0" applyFont="1" applyFill="1" applyBorder="1" applyAlignment="1">
      <alignment horizontal="left" vertical="top" wrapText="1"/>
    </xf>
    <xf numFmtId="0" fontId="21" fillId="0" borderId="1" xfId="0" applyFont="1" applyFill="1" applyBorder="1" applyAlignment="1">
      <alignment horizontal="center" vertical="top" wrapText="1"/>
    </xf>
    <xf numFmtId="0" fontId="0" fillId="0" borderId="0" xfId="0" applyAlignment="1">
      <alignment horizontal="center" wrapText="1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</cellXfs>
  <cellStyles count="4">
    <cellStyle name="Moeda" xfId="1" builtinId="4"/>
    <cellStyle name="Normal" xfId="0" builtinId="0"/>
    <cellStyle name="Porcentagem" xfId="2" builtinId="5"/>
    <cellStyle name="Vírgula" xfId="3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26"/>
  <sheetViews>
    <sheetView tabSelected="1" topLeftCell="A194" zoomScale="85" zoomScaleNormal="85" workbookViewId="0">
      <selection activeCell="G213" sqref="G213"/>
    </sheetView>
  </sheetViews>
  <sheetFormatPr defaultColWidth="9.109375" defaultRowHeight="13.8" x14ac:dyDescent="0.3"/>
  <cols>
    <col min="1" max="1" width="5.88671875" style="106" customWidth="1"/>
    <col min="2" max="2" width="7.44140625" style="108" bestFit="1" customWidth="1"/>
    <col min="3" max="3" width="13.44140625" style="112" customWidth="1"/>
    <col min="4" max="4" width="77" style="1" customWidth="1"/>
    <col min="5" max="5" width="7.6640625" style="1" bestFit="1" customWidth="1"/>
    <col min="6" max="6" width="10.44140625" style="93" bestFit="1" customWidth="1"/>
    <col min="7" max="7" width="13.33203125" style="1" customWidth="1"/>
    <col min="8" max="8" width="17.6640625" style="1" customWidth="1"/>
    <col min="9" max="9" width="16.33203125" style="1" bestFit="1" customWidth="1"/>
    <col min="10" max="10" width="70.44140625" style="1" customWidth="1"/>
    <col min="11" max="11" width="14.33203125" style="39" bestFit="1" customWidth="1"/>
    <col min="12" max="14" width="9.109375" style="39"/>
    <col min="15" max="15" width="12.109375" style="39" customWidth="1"/>
    <col min="16" max="16" width="11.5546875" style="39" customWidth="1"/>
    <col min="17" max="17" width="11" style="39" bestFit="1" customWidth="1"/>
    <col min="18" max="20" width="9.109375" style="39"/>
    <col min="21" max="16384" width="9.109375" style="1"/>
  </cols>
  <sheetData>
    <row r="1" spans="1:20" ht="15" customHeight="1" x14ac:dyDescent="0.3">
      <c r="A1" s="193" t="s">
        <v>460</v>
      </c>
      <c r="B1" s="193"/>
      <c r="C1" s="194"/>
      <c r="D1" s="194"/>
      <c r="E1" s="194"/>
      <c r="F1" s="194"/>
      <c r="G1" s="194"/>
      <c r="H1" s="194"/>
      <c r="I1" s="194"/>
      <c r="J1" s="194"/>
      <c r="L1" s="39">
        <v>1.2135</v>
      </c>
    </row>
    <row r="2" spans="1:20" ht="15" customHeight="1" x14ac:dyDescent="0.3">
      <c r="A2" s="195" t="s">
        <v>518</v>
      </c>
      <c r="B2" s="195"/>
      <c r="C2" s="194"/>
      <c r="D2" s="194"/>
      <c r="E2" s="194"/>
      <c r="F2" s="194"/>
      <c r="G2" s="194"/>
      <c r="H2" s="194"/>
      <c r="I2" s="194"/>
      <c r="J2" s="194"/>
    </row>
    <row r="3" spans="1:20" ht="15" customHeight="1" x14ac:dyDescent="0.3">
      <c r="A3" s="195" t="s">
        <v>458</v>
      </c>
      <c r="B3" s="195"/>
      <c r="C3" s="194"/>
      <c r="D3" s="194"/>
      <c r="E3" s="194"/>
      <c r="F3" s="194"/>
      <c r="G3" s="194"/>
      <c r="H3" s="194"/>
      <c r="I3" s="194"/>
      <c r="J3" s="194"/>
    </row>
    <row r="4" spans="1:20" ht="14.4" customHeight="1" x14ac:dyDescent="0.3">
      <c r="A4" s="195" t="s">
        <v>459</v>
      </c>
      <c r="B4" s="195"/>
      <c r="C4" s="195"/>
      <c r="D4" s="195"/>
      <c r="E4" s="195"/>
      <c r="F4" s="195"/>
      <c r="G4" s="195"/>
      <c r="H4" s="197" t="s">
        <v>314</v>
      </c>
      <c r="I4" s="198"/>
      <c r="J4" s="11"/>
    </row>
    <row r="5" spans="1:20" x14ac:dyDescent="0.3">
      <c r="A5" s="196" t="s">
        <v>507</v>
      </c>
      <c r="B5" s="196"/>
      <c r="C5" s="196"/>
      <c r="D5" s="196"/>
      <c r="E5" s="196"/>
      <c r="F5" s="196"/>
      <c r="G5" s="196"/>
      <c r="H5" s="119" t="s">
        <v>23</v>
      </c>
      <c r="I5" s="165">
        <v>0.2135</v>
      </c>
      <c r="J5" s="119"/>
    </row>
    <row r="6" spans="1:20" s="106" customFormat="1" ht="24.75" customHeight="1" x14ac:dyDescent="0.3">
      <c r="A6" s="139" t="s">
        <v>26</v>
      </c>
      <c r="B6" s="140" t="s">
        <v>365</v>
      </c>
      <c r="C6" s="168">
        <v>44562</v>
      </c>
      <c r="D6" s="140" t="s">
        <v>75</v>
      </c>
      <c r="E6" s="172" t="s">
        <v>76</v>
      </c>
      <c r="F6" s="171" t="s">
        <v>77</v>
      </c>
      <c r="G6" s="140" t="s">
        <v>78</v>
      </c>
      <c r="H6" s="140" t="s">
        <v>79</v>
      </c>
      <c r="I6" s="140" t="s">
        <v>22</v>
      </c>
      <c r="J6" s="140" t="s">
        <v>24</v>
      </c>
      <c r="K6" s="169"/>
      <c r="L6" s="170"/>
      <c r="M6" s="170"/>
      <c r="N6" s="170"/>
      <c r="O6" s="170"/>
      <c r="P6" s="170"/>
      <c r="Q6" s="170"/>
      <c r="R6" s="170"/>
      <c r="S6" s="170"/>
      <c r="T6" s="170"/>
    </row>
    <row r="7" spans="1:20" s="123" customFormat="1" ht="15" customHeight="1" x14ac:dyDescent="0.3">
      <c r="A7" s="113">
        <v>1</v>
      </c>
      <c r="B7" s="132"/>
      <c r="C7" s="113"/>
      <c r="D7" s="184" t="s">
        <v>90</v>
      </c>
      <c r="E7" s="185"/>
      <c r="F7" s="185"/>
      <c r="G7" s="185"/>
      <c r="H7" s="186"/>
      <c r="I7" s="134">
        <f>SUM(I8:I9)</f>
        <v>0</v>
      </c>
      <c r="J7" s="135"/>
      <c r="K7" s="74"/>
      <c r="L7" s="133"/>
      <c r="M7" s="133"/>
      <c r="N7" s="133"/>
      <c r="O7" s="133"/>
      <c r="P7" s="133"/>
      <c r="Q7" s="133"/>
      <c r="R7" s="133"/>
      <c r="S7" s="133"/>
      <c r="T7" s="133"/>
    </row>
    <row r="8" spans="1:20" ht="15" customHeight="1" x14ac:dyDescent="0.3">
      <c r="A8" s="104" t="s">
        <v>27</v>
      </c>
      <c r="B8" s="107" t="s">
        <v>161</v>
      </c>
      <c r="C8" s="104">
        <v>42566</v>
      </c>
      <c r="D8" s="95" t="s">
        <v>312</v>
      </c>
      <c r="E8" s="7" t="s">
        <v>310</v>
      </c>
      <c r="F8" s="86">
        <v>9</v>
      </c>
      <c r="G8" s="8"/>
      <c r="H8" s="9">
        <f>G8*F8</f>
        <v>0</v>
      </c>
      <c r="I8" s="9">
        <f>H8*L1</f>
        <v>0</v>
      </c>
      <c r="J8" s="50" t="s">
        <v>311</v>
      </c>
      <c r="K8" s="73"/>
    </row>
    <row r="9" spans="1:20" ht="15" customHeight="1" x14ac:dyDescent="0.3">
      <c r="A9" s="104" t="s">
        <v>313</v>
      </c>
      <c r="B9" s="107" t="s">
        <v>161</v>
      </c>
      <c r="C9" s="104">
        <v>42571</v>
      </c>
      <c r="D9" s="96" t="s">
        <v>315</v>
      </c>
      <c r="E9" s="7" t="s">
        <v>310</v>
      </c>
      <c r="F9" s="97">
        <v>2</v>
      </c>
      <c r="G9" s="98"/>
      <c r="H9" s="9">
        <f>G9*F9</f>
        <v>0</v>
      </c>
      <c r="I9" s="9">
        <f>H9*L1</f>
        <v>0</v>
      </c>
      <c r="J9" s="94" t="s">
        <v>316</v>
      </c>
      <c r="K9" s="73"/>
    </row>
    <row r="10" spans="1:20" x14ac:dyDescent="0.3">
      <c r="A10" s="104">
        <v>2</v>
      </c>
      <c r="B10" s="107"/>
      <c r="C10" s="104"/>
      <c r="D10" s="199" t="s">
        <v>80</v>
      </c>
      <c r="E10" s="200"/>
      <c r="F10" s="200"/>
      <c r="G10" s="200"/>
      <c r="H10" s="201"/>
      <c r="I10" s="41">
        <f>SUM(I11:I28)</f>
        <v>0</v>
      </c>
      <c r="J10" s="40"/>
      <c r="K10" s="74"/>
    </row>
    <row r="11" spans="1:20" x14ac:dyDescent="0.3">
      <c r="A11" s="104" t="s">
        <v>28</v>
      </c>
      <c r="B11" s="107" t="s">
        <v>161</v>
      </c>
      <c r="C11" s="104">
        <v>42591</v>
      </c>
      <c r="D11" s="11" t="s">
        <v>484</v>
      </c>
      <c r="E11" s="7" t="s">
        <v>9</v>
      </c>
      <c r="F11" s="86">
        <v>177.45</v>
      </c>
      <c r="G11" s="8"/>
      <c r="H11" s="10">
        <f>F11*G11</f>
        <v>0</v>
      </c>
      <c r="I11" s="10">
        <f>H11*L1</f>
        <v>0</v>
      </c>
      <c r="J11" s="11" t="s">
        <v>2</v>
      </c>
      <c r="K11" s="73"/>
    </row>
    <row r="12" spans="1:20" ht="24.75" customHeight="1" x14ac:dyDescent="0.3">
      <c r="A12" s="104" t="s">
        <v>29</v>
      </c>
      <c r="B12" s="107" t="s">
        <v>364</v>
      </c>
      <c r="C12" s="104">
        <v>96521</v>
      </c>
      <c r="D12" s="11" t="s">
        <v>3</v>
      </c>
      <c r="E12" s="7" t="s">
        <v>8</v>
      </c>
      <c r="F12" s="86">
        <v>7.12</v>
      </c>
      <c r="G12" s="8"/>
      <c r="H12" s="10">
        <f t="shared" ref="H12:H28" si="0">F12*G12</f>
        <v>0</v>
      </c>
      <c r="I12" s="10">
        <f>H12*L1</f>
        <v>0</v>
      </c>
      <c r="J12" s="11" t="s">
        <v>355</v>
      </c>
      <c r="K12" s="73"/>
    </row>
    <row r="13" spans="1:20" ht="34.950000000000003" customHeight="1" x14ac:dyDescent="0.3">
      <c r="A13" s="104" t="s">
        <v>30</v>
      </c>
      <c r="B13" s="107" t="s">
        <v>364</v>
      </c>
      <c r="C13" s="109">
        <v>97084</v>
      </c>
      <c r="D13" s="101" t="s">
        <v>346</v>
      </c>
      <c r="E13" s="56" t="s">
        <v>9</v>
      </c>
      <c r="F13" s="87">
        <v>107.09</v>
      </c>
      <c r="G13" s="57"/>
      <c r="H13" s="10">
        <f>F13*G13</f>
        <v>0</v>
      </c>
      <c r="I13" s="10">
        <f>H13*L1</f>
        <v>0</v>
      </c>
      <c r="J13" s="103" t="s">
        <v>354</v>
      </c>
      <c r="K13" s="73"/>
    </row>
    <row r="14" spans="1:20" ht="24" x14ac:dyDescent="0.3">
      <c r="A14" s="104" t="s">
        <v>31</v>
      </c>
      <c r="B14" s="107" t="s">
        <v>364</v>
      </c>
      <c r="C14" s="104">
        <v>96536</v>
      </c>
      <c r="D14" s="11" t="s">
        <v>485</v>
      </c>
      <c r="E14" s="7" t="s">
        <v>9</v>
      </c>
      <c r="F14" s="86">
        <v>17.079999999999998</v>
      </c>
      <c r="G14" s="8"/>
      <c r="H14" s="10">
        <f>F14*G14</f>
        <v>0</v>
      </c>
      <c r="I14" s="10">
        <f>H14*L1</f>
        <v>0</v>
      </c>
      <c r="J14" s="11" t="s">
        <v>63</v>
      </c>
      <c r="K14" s="73"/>
    </row>
    <row r="15" spans="1:20" ht="24" x14ac:dyDescent="0.3">
      <c r="A15" s="104" t="s">
        <v>32</v>
      </c>
      <c r="B15" s="107" t="s">
        <v>364</v>
      </c>
      <c r="C15" s="104">
        <v>96617</v>
      </c>
      <c r="D15" s="11" t="s">
        <v>4</v>
      </c>
      <c r="E15" s="7" t="s">
        <v>9</v>
      </c>
      <c r="F15" s="86">
        <v>40.200000000000003</v>
      </c>
      <c r="G15" s="8"/>
      <c r="H15" s="10">
        <f t="shared" ref="H15:H16" si="1">F15*G15</f>
        <v>0</v>
      </c>
      <c r="I15" s="10">
        <f>H15*L1</f>
        <v>0</v>
      </c>
      <c r="J15" s="11" t="s">
        <v>64</v>
      </c>
      <c r="K15" s="73"/>
    </row>
    <row r="16" spans="1:20" ht="24" x14ac:dyDescent="0.3">
      <c r="A16" s="104" t="s">
        <v>33</v>
      </c>
      <c r="B16" s="107" t="s">
        <v>364</v>
      </c>
      <c r="C16" s="104">
        <v>96527</v>
      </c>
      <c r="D16" s="11" t="s">
        <v>317</v>
      </c>
      <c r="E16" s="7" t="s">
        <v>8</v>
      </c>
      <c r="F16" s="86">
        <v>4</v>
      </c>
      <c r="G16" s="8"/>
      <c r="H16" s="10">
        <f t="shared" si="1"/>
        <v>0</v>
      </c>
      <c r="I16" s="10">
        <f>H16*L1</f>
        <v>0</v>
      </c>
      <c r="J16" s="11" t="s">
        <v>65</v>
      </c>
      <c r="K16" s="73"/>
    </row>
    <row r="17" spans="1:20" ht="24.75" customHeight="1" x14ac:dyDescent="0.3">
      <c r="A17" s="104" t="s">
        <v>34</v>
      </c>
      <c r="B17" s="107" t="s">
        <v>364</v>
      </c>
      <c r="C17" s="104">
        <v>101619</v>
      </c>
      <c r="D17" s="11" t="s">
        <v>353</v>
      </c>
      <c r="E17" s="7" t="s">
        <v>8</v>
      </c>
      <c r="F17" s="86">
        <v>4</v>
      </c>
      <c r="G17" s="8"/>
      <c r="H17" s="10">
        <f>F17*G17</f>
        <v>0</v>
      </c>
      <c r="I17" s="10">
        <f>H17*L1</f>
        <v>0</v>
      </c>
      <c r="J17" s="11" t="s">
        <v>356</v>
      </c>
      <c r="K17" s="73"/>
    </row>
    <row r="18" spans="1:20" ht="24" x14ac:dyDescent="0.3">
      <c r="A18" s="104" t="s">
        <v>35</v>
      </c>
      <c r="B18" s="107" t="s">
        <v>364</v>
      </c>
      <c r="C18" s="104">
        <v>96536</v>
      </c>
      <c r="D18" s="151" t="s">
        <v>485</v>
      </c>
      <c r="E18" s="7" t="s">
        <v>9</v>
      </c>
      <c r="F18" s="86">
        <v>63.2</v>
      </c>
      <c r="G18" s="8"/>
      <c r="H18" s="10">
        <f t="shared" si="0"/>
        <v>0</v>
      </c>
      <c r="I18" s="10">
        <f>H18*L1</f>
        <v>0</v>
      </c>
      <c r="J18" s="11" t="s">
        <v>66</v>
      </c>
      <c r="K18" s="73"/>
    </row>
    <row r="19" spans="1:20" ht="24" x14ac:dyDescent="0.3">
      <c r="A19" s="104" t="s">
        <v>128</v>
      </c>
      <c r="B19" s="107" t="s">
        <v>364</v>
      </c>
      <c r="C19" s="104">
        <v>96536</v>
      </c>
      <c r="D19" s="151" t="s">
        <v>485</v>
      </c>
      <c r="E19" s="7" t="s">
        <v>9</v>
      </c>
      <c r="F19" s="86">
        <v>24.2</v>
      </c>
      <c r="G19" s="8"/>
      <c r="H19" s="10">
        <f t="shared" si="0"/>
        <v>0</v>
      </c>
      <c r="I19" s="10">
        <f>H19*L1</f>
        <v>0</v>
      </c>
      <c r="J19" s="11" t="s">
        <v>318</v>
      </c>
      <c r="K19" s="73"/>
    </row>
    <row r="20" spans="1:20" ht="28.95" customHeight="1" x14ac:dyDescent="0.3">
      <c r="A20" s="104" t="s">
        <v>129</v>
      </c>
      <c r="B20" s="107" t="s">
        <v>364</v>
      </c>
      <c r="C20" s="104">
        <v>96543</v>
      </c>
      <c r="D20" s="11" t="s">
        <v>5</v>
      </c>
      <c r="E20" s="7" t="s">
        <v>10</v>
      </c>
      <c r="F20" s="86">
        <v>231.84</v>
      </c>
      <c r="G20" s="8"/>
      <c r="H20" s="10">
        <f t="shared" si="0"/>
        <v>0</v>
      </c>
      <c r="I20" s="10">
        <f>H20*L1</f>
        <v>0</v>
      </c>
      <c r="J20" s="11" t="s">
        <v>325</v>
      </c>
      <c r="K20" s="73"/>
    </row>
    <row r="21" spans="1:20" ht="24" x14ac:dyDescent="0.3">
      <c r="A21" s="104" t="s">
        <v>94</v>
      </c>
      <c r="B21" s="107" t="s">
        <v>364</v>
      </c>
      <c r="C21" s="109" t="s">
        <v>130</v>
      </c>
      <c r="D21" s="51" t="s">
        <v>131</v>
      </c>
      <c r="E21" s="7" t="s">
        <v>10</v>
      </c>
      <c r="F21" s="86">
        <v>14.7</v>
      </c>
      <c r="G21" s="8"/>
      <c r="H21" s="10">
        <f t="shared" ref="H21" si="2">F21*G21</f>
        <v>0</v>
      </c>
      <c r="I21" s="10">
        <f>H21*L1</f>
        <v>0</v>
      </c>
      <c r="J21" s="11" t="s">
        <v>326</v>
      </c>
      <c r="K21" s="73"/>
    </row>
    <row r="22" spans="1:20" ht="29.25" customHeight="1" x14ac:dyDescent="0.3">
      <c r="A22" s="104" t="s">
        <v>319</v>
      </c>
      <c r="B22" s="107" t="s">
        <v>364</v>
      </c>
      <c r="C22" s="104">
        <v>96545</v>
      </c>
      <c r="D22" s="11" t="s">
        <v>6</v>
      </c>
      <c r="E22" s="7" t="s">
        <v>10</v>
      </c>
      <c r="F22" s="86">
        <v>796.32</v>
      </c>
      <c r="G22" s="8"/>
      <c r="H22" s="10">
        <f t="shared" si="0"/>
        <v>0</v>
      </c>
      <c r="I22" s="10">
        <f>H22*L1</f>
        <v>0</v>
      </c>
      <c r="J22" s="11" t="s">
        <v>327</v>
      </c>
      <c r="K22" s="73"/>
    </row>
    <row r="23" spans="1:20" ht="24" x14ac:dyDescent="0.3">
      <c r="A23" s="104" t="s">
        <v>320</v>
      </c>
      <c r="B23" s="107" t="s">
        <v>364</v>
      </c>
      <c r="C23" s="104">
        <v>92778</v>
      </c>
      <c r="D23" s="11" t="s">
        <v>334</v>
      </c>
      <c r="E23" s="7" t="s">
        <v>10</v>
      </c>
      <c r="F23" s="86">
        <v>580.9</v>
      </c>
      <c r="G23" s="8"/>
      <c r="H23" s="10">
        <f t="shared" si="0"/>
        <v>0</v>
      </c>
      <c r="I23" s="10">
        <f>H23*L1</f>
        <v>0</v>
      </c>
      <c r="J23" s="11" t="s">
        <v>328</v>
      </c>
      <c r="K23" s="73"/>
    </row>
    <row r="24" spans="1:20" ht="24" x14ac:dyDescent="0.3">
      <c r="A24" s="104" t="s">
        <v>321</v>
      </c>
      <c r="B24" s="107" t="s">
        <v>364</v>
      </c>
      <c r="C24" s="104">
        <v>92775</v>
      </c>
      <c r="D24" s="11" t="s">
        <v>11</v>
      </c>
      <c r="E24" s="7" t="s">
        <v>10</v>
      </c>
      <c r="F24" s="86">
        <v>88.32</v>
      </c>
      <c r="G24" s="8"/>
      <c r="H24" s="10">
        <f t="shared" si="0"/>
        <v>0</v>
      </c>
      <c r="I24" s="10">
        <f>H24*L1</f>
        <v>0</v>
      </c>
      <c r="J24" s="11" t="s">
        <v>329</v>
      </c>
      <c r="K24" s="73"/>
    </row>
    <row r="25" spans="1:20" ht="23.25" customHeight="1" x14ac:dyDescent="0.3">
      <c r="A25" s="104" t="s">
        <v>322</v>
      </c>
      <c r="B25" s="107" t="s">
        <v>364</v>
      </c>
      <c r="C25" s="104">
        <v>92778</v>
      </c>
      <c r="D25" s="128" t="s">
        <v>13</v>
      </c>
      <c r="E25" s="7" t="s">
        <v>10</v>
      </c>
      <c r="F25" s="86">
        <v>355.2</v>
      </c>
      <c r="G25" s="8"/>
      <c r="H25" s="10">
        <f t="shared" si="0"/>
        <v>0</v>
      </c>
      <c r="I25" s="10">
        <f>H25*L1</f>
        <v>0</v>
      </c>
      <c r="J25" s="117" t="s">
        <v>69</v>
      </c>
      <c r="K25" s="73"/>
      <c r="L25" s="166"/>
      <c r="M25" s="166"/>
      <c r="N25" s="166"/>
      <c r="O25" s="166"/>
      <c r="P25" s="166"/>
      <c r="Q25" s="166"/>
      <c r="R25" s="166"/>
      <c r="S25" s="166"/>
      <c r="T25" s="166"/>
    </row>
    <row r="26" spans="1:20" ht="27" customHeight="1" x14ac:dyDescent="0.3">
      <c r="A26" s="104" t="s">
        <v>453</v>
      </c>
      <c r="B26" s="107" t="s">
        <v>364</v>
      </c>
      <c r="C26" s="104">
        <v>96558</v>
      </c>
      <c r="D26" s="11" t="s">
        <v>132</v>
      </c>
      <c r="E26" s="7" t="s">
        <v>8</v>
      </c>
      <c r="F26" s="86">
        <v>11.2</v>
      </c>
      <c r="G26" s="8"/>
      <c r="H26" s="10">
        <f t="shared" si="0"/>
        <v>0</v>
      </c>
      <c r="I26" s="10">
        <f>H26*L1</f>
        <v>0</v>
      </c>
      <c r="J26" s="11" t="s">
        <v>330</v>
      </c>
      <c r="K26" s="73"/>
    </row>
    <row r="27" spans="1:20" ht="27" customHeight="1" x14ac:dyDescent="0.3">
      <c r="A27" s="104" t="s">
        <v>323</v>
      </c>
      <c r="B27" s="107" t="s">
        <v>364</v>
      </c>
      <c r="C27" s="104">
        <v>96557</v>
      </c>
      <c r="D27" s="99" t="s">
        <v>332</v>
      </c>
      <c r="E27" s="7" t="s">
        <v>8</v>
      </c>
      <c r="F27" s="86">
        <v>3.8</v>
      </c>
      <c r="G27" s="8"/>
      <c r="H27" s="10">
        <f t="shared" si="0"/>
        <v>0</v>
      </c>
      <c r="I27" s="10">
        <f>H27*L1</f>
        <v>0</v>
      </c>
      <c r="J27" s="11" t="s">
        <v>333</v>
      </c>
      <c r="K27" s="73"/>
    </row>
    <row r="28" spans="1:20" ht="27" customHeight="1" x14ac:dyDescent="0.3">
      <c r="A28" s="104" t="s">
        <v>324</v>
      </c>
      <c r="B28" s="107" t="s">
        <v>364</v>
      </c>
      <c r="C28" s="104">
        <v>92718</v>
      </c>
      <c r="D28" s="99" t="s">
        <v>450</v>
      </c>
      <c r="E28" s="7" t="s">
        <v>8</v>
      </c>
      <c r="F28" s="86">
        <v>4.5</v>
      </c>
      <c r="G28" s="8"/>
      <c r="H28" s="10">
        <f t="shared" si="0"/>
        <v>0</v>
      </c>
      <c r="I28" s="10">
        <f>H28*L1</f>
        <v>0</v>
      </c>
      <c r="J28" s="11" t="s">
        <v>331</v>
      </c>
      <c r="K28" s="73"/>
    </row>
    <row r="29" spans="1:20" x14ac:dyDescent="0.3">
      <c r="A29" s="104">
        <v>3</v>
      </c>
      <c r="B29" s="107"/>
      <c r="C29" s="104"/>
      <c r="D29" s="199" t="s">
        <v>0</v>
      </c>
      <c r="E29" s="200"/>
      <c r="F29" s="200"/>
      <c r="G29" s="200"/>
      <c r="H29" s="201"/>
      <c r="I29" s="41">
        <f>SUM(I31:I38)</f>
        <v>0</v>
      </c>
      <c r="J29" s="40"/>
      <c r="K29" s="74"/>
    </row>
    <row r="30" spans="1:20" s="123" customFormat="1" x14ac:dyDescent="0.3">
      <c r="A30" s="113"/>
      <c r="B30" s="132"/>
      <c r="C30" s="113"/>
      <c r="D30" s="177"/>
      <c r="E30" s="178"/>
      <c r="F30" s="178"/>
      <c r="G30" s="178"/>
      <c r="H30" s="179"/>
      <c r="I30" s="180"/>
      <c r="J30" s="181"/>
      <c r="K30" s="74"/>
      <c r="L30" s="133"/>
      <c r="M30" s="133"/>
      <c r="N30" s="133"/>
      <c r="O30" s="133"/>
      <c r="P30" s="133"/>
      <c r="Q30" s="133"/>
      <c r="R30" s="133"/>
      <c r="S30" s="133"/>
      <c r="T30" s="133"/>
    </row>
    <row r="31" spans="1:20" ht="25.2" customHeight="1" x14ac:dyDescent="0.3">
      <c r="A31" s="104" t="s">
        <v>487</v>
      </c>
      <c r="B31" s="107" t="s">
        <v>364</v>
      </c>
      <c r="C31" s="104">
        <v>92775</v>
      </c>
      <c r="D31" s="11" t="s">
        <v>11</v>
      </c>
      <c r="E31" s="7" t="s">
        <v>10</v>
      </c>
      <c r="F31" s="86">
        <v>502.32</v>
      </c>
      <c r="G31" s="8"/>
      <c r="H31" s="10">
        <f t="shared" ref="H31:H36" si="3">F31*G31</f>
        <v>0</v>
      </c>
      <c r="I31" s="10">
        <f>H31*L1</f>
        <v>0</v>
      </c>
      <c r="J31" s="49" t="s">
        <v>67</v>
      </c>
      <c r="K31" s="73"/>
      <c r="L31" s="166"/>
      <c r="M31" s="166"/>
      <c r="N31" s="166"/>
      <c r="O31" s="166">
        <v>115</v>
      </c>
      <c r="P31" s="166">
        <v>135</v>
      </c>
      <c r="Q31" s="166">
        <f>O31*P31</f>
        <v>15525</v>
      </c>
      <c r="R31" s="166"/>
      <c r="S31" s="166"/>
      <c r="T31" s="166"/>
    </row>
    <row r="32" spans="1:20" ht="24.75" customHeight="1" x14ac:dyDescent="0.3">
      <c r="A32" s="104" t="s">
        <v>488</v>
      </c>
      <c r="B32" s="107" t="s">
        <v>364</v>
      </c>
      <c r="C32" s="104">
        <v>92777</v>
      </c>
      <c r="D32" s="11" t="s">
        <v>12</v>
      </c>
      <c r="E32" s="7" t="s">
        <v>10</v>
      </c>
      <c r="F32" s="86">
        <v>492.96</v>
      </c>
      <c r="G32" s="8"/>
      <c r="H32" s="10">
        <f t="shared" si="3"/>
        <v>0</v>
      </c>
      <c r="I32" s="10">
        <f>H32*L1</f>
        <v>0</v>
      </c>
      <c r="J32" s="49" t="s">
        <v>68</v>
      </c>
      <c r="K32" s="73"/>
      <c r="L32" s="166"/>
      <c r="M32" s="166"/>
      <c r="N32" s="166"/>
      <c r="O32" s="166">
        <v>105</v>
      </c>
      <c r="P32" s="166">
        <v>125</v>
      </c>
      <c r="Q32" s="166">
        <f t="shared" ref="Q32:Q55" si="4">O32*P32</f>
        <v>13125</v>
      </c>
      <c r="R32" s="166"/>
      <c r="S32" s="166"/>
      <c r="T32" s="166"/>
    </row>
    <row r="33" spans="1:20" ht="23.25" customHeight="1" x14ac:dyDescent="0.3">
      <c r="A33" s="104" t="s">
        <v>489</v>
      </c>
      <c r="B33" s="107" t="s">
        <v>364</v>
      </c>
      <c r="C33" s="104">
        <v>92778</v>
      </c>
      <c r="D33" s="11" t="s">
        <v>13</v>
      </c>
      <c r="E33" s="7" t="s">
        <v>10</v>
      </c>
      <c r="F33" s="86">
        <v>921.3</v>
      </c>
      <c r="G33" s="8"/>
      <c r="H33" s="10">
        <f t="shared" si="3"/>
        <v>0</v>
      </c>
      <c r="I33" s="10">
        <f>H33*L1</f>
        <v>0</v>
      </c>
      <c r="J33" s="49" t="s">
        <v>69</v>
      </c>
      <c r="K33" s="73"/>
      <c r="L33" s="166"/>
      <c r="M33" s="166"/>
      <c r="N33" s="166"/>
      <c r="O33" s="166">
        <v>135</v>
      </c>
      <c r="P33" s="166">
        <v>1155</v>
      </c>
      <c r="Q33" s="166">
        <f t="shared" si="4"/>
        <v>155925</v>
      </c>
      <c r="R33" s="166"/>
      <c r="S33" s="166"/>
      <c r="T33" s="166"/>
    </row>
    <row r="34" spans="1:20" ht="23.25" customHeight="1" x14ac:dyDescent="0.3">
      <c r="A34" s="104" t="s">
        <v>490</v>
      </c>
      <c r="B34" s="107" t="s">
        <v>364</v>
      </c>
      <c r="C34" s="104">
        <v>92788</v>
      </c>
      <c r="D34" s="128" t="s">
        <v>451</v>
      </c>
      <c r="E34" s="7" t="s">
        <v>10</v>
      </c>
      <c r="F34" s="86">
        <v>554.4</v>
      </c>
      <c r="G34" s="8"/>
      <c r="H34" s="10">
        <f t="shared" ref="H34:H35" si="5">F34*G34</f>
        <v>0</v>
      </c>
      <c r="I34" s="10">
        <f>H34*L1</f>
        <v>0</v>
      </c>
      <c r="J34" s="117"/>
      <c r="K34" s="73"/>
      <c r="L34" s="166"/>
      <c r="M34" s="166"/>
      <c r="N34" s="166"/>
      <c r="O34" s="166">
        <v>120</v>
      </c>
      <c r="P34" s="166">
        <v>140</v>
      </c>
      <c r="Q34" s="166">
        <f t="shared" si="4"/>
        <v>16800</v>
      </c>
      <c r="R34" s="166"/>
      <c r="S34" s="166"/>
      <c r="T34" s="166"/>
    </row>
    <row r="35" spans="1:20" ht="27" customHeight="1" x14ac:dyDescent="0.3">
      <c r="A35" s="104" t="s">
        <v>491</v>
      </c>
      <c r="B35" s="107" t="s">
        <v>364</v>
      </c>
      <c r="C35" s="104">
        <v>92718</v>
      </c>
      <c r="D35" s="99" t="s">
        <v>450</v>
      </c>
      <c r="E35" s="7" t="s">
        <v>8</v>
      </c>
      <c r="F35" s="86">
        <v>4.5</v>
      </c>
      <c r="G35" s="8"/>
      <c r="H35" s="10">
        <f t="shared" si="5"/>
        <v>0</v>
      </c>
      <c r="I35" s="10">
        <f>H35*L1</f>
        <v>0</v>
      </c>
      <c r="J35" s="128" t="s">
        <v>331</v>
      </c>
      <c r="K35" s="73"/>
      <c r="O35" s="39">
        <v>120</v>
      </c>
      <c r="P35" s="39">
        <v>145</v>
      </c>
      <c r="Q35" s="166">
        <f t="shared" si="4"/>
        <v>17400</v>
      </c>
    </row>
    <row r="36" spans="1:20" ht="34.950000000000003" customHeight="1" x14ac:dyDescent="0.3">
      <c r="A36" s="104" t="s">
        <v>492</v>
      </c>
      <c r="B36" s="107" t="s">
        <v>364</v>
      </c>
      <c r="C36" s="104">
        <v>92724</v>
      </c>
      <c r="D36" s="11" t="s">
        <v>133</v>
      </c>
      <c r="E36" s="7" t="s">
        <v>8</v>
      </c>
      <c r="F36" s="86">
        <v>21.8</v>
      </c>
      <c r="G36" s="8"/>
      <c r="H36" s="10">
        <f t="shared" si="3"/>
        <v>0</v>
      </c>
      <c r="I36" s="10">
        <f>H36*L1</f>
        <v>0</v>
      </c>
      <c r="J36" s="49" t="s">
        <v>486</v>
      </c>
      <c r="K36" s="73"/>
      <c r="L36" s="166"/>
      <c r="M36" s="166"/>
      <c r="N36" s="166"/>
      <c r="O36" s="166">
        <v>135</v>
      </c>
      <c r="P36" s="166">
        <v>155</v>
      </c>
      <c r="Q36" s="166">
        <f t="shared" si="4"/>
        <v>20925</v>
      </c>
      <c r="R36" s="166"/>
      <c r="S36" s="166"/>
      <c r="T36" s="166"/>
    </row>
    <row r="37" spans="1:20" ht="34.950000000000003" customHeight="1" x14ac:dyDescent="0.3">
      <c r="A37" s="104" t="s">
        <v>493</v>
      </c>
      <c r="B37" s="107" t="s">
        <v>364</v>
      </c>
      <c r="C37" s="131">
        <v>101963</v>
      </c>
      <c r="D37" s="128" t="s">
        <v>452</v>
      </c>
      <c r="E37" s="7" t="s">
        <v>9</v>
      </c>
      <c r="F37" s="131">
        <v>177.45</v>
      </c>
      <c r="G37" s="8"/>
      <c r="H37" s="10">
        <f>F37*G37</f>
        <v>0</v>
      </c>
      <c r="I37" s="10">
        <f>H37*L1</f>
        <v>0</v>
      </c>
      <c r="J37" s="128" t="s">
        <v>497</v>
      </c>
      <c r="K37" s="73"/>
      <c r="L37" s="166"/>
      <c r="M37" s="166"/>
      <c r="N37" s="166"/>
      <c r="O37" s="166">
        <v>135</v>
      </c>
      <c r="P37" s="166">
        <v>155</v>
      </c>
      <c r="Q37" s="166">
        <f t="shared" si="4"/>
        <v>20925</v>
      </c>
      <c r="R37" s="166"/>
      <c r="S37" s="166"/>
      <c r="T37" s="166"/>
    </row>
    <row r="38" spans="1:20" ht="34.950000000000003" customHeight="1" x14ac:dyDescent="0.3">
      <c r="A38" s="104" t="s">
        <v>494</v>
      </c>
      <c r="B38" s="107" t="s">
        <v>364</v>
      </c>
      <c r="C38" s="131">
        <v>101964</v>
      </c>
      <c r="D38" s="151" t="s">
        <v>495</v>
      </c>
      <c r="E38" s="7" t="s">
        <v>9</v>
      </c>
      <c r="F38" s="131">
        <v>107.09</v>
      </c>
      <c r="G38" s="8"/>
      <c r="H38" s="10">
        <f>F38*G38</f>
        <v>0</v>
      </c>
      <c r="I38" s="10">
        <f>H38*L1</f>
        <v>0</v>
      </c>
      <c r="J38" s="151" t="s">
        <v>496</v>
      </c>
      <c r="K38" s="73"/>
      <c r="L38" s="166"/>
      <c r="M38" s="166"/>
      <c r="N38" s="166"/>
      <c r="O38" s="166"/>
      <c r="P38" s="166"/>
      <c r="Q38" s="166"/>
      <c r="R38" s="166"/>
      <c r="S38" s="166"/>
      <c r="T38" s="166"/>
    </row>
    <row r="39" spans="1:20" s="123" customFormat="1" x14ac:dyDescent="0.3">
      <c r="A39" s="113">
        <v>4</v>
      </c>
      <c r="B39" s="132"/>
      <c r="C39" s="113"/>
      <c r="D39" s="187" t="s">
        <v>1</v>
      </c>
      <c r="E39" s="188"/>
      <c r="F39" s="188"/>
      <c r="G39" s="188"/>
      <c r="H39" s="189"/>
      <c r="I39" s="136">
        <f>SUM(I40:I46)</f>
        <v>0</v>
      </c>
      <c r="J39" s="138"/>
      <c r="K39" s="74"/>
      <c r="L39" s="73"/>
      <c r="M39" s="73"/>
      <c r="N39" s="73"/>
      <c r="O39" s="73">
        <v>115</v>
      </c>
      <c r="P39" s="73">
        <v>135</v>
      </c>
      <c r="Q39" s="166">
        <f t="shared" si="4"/>
        <v>15525</v>
      </c>
      <c r="R39" s="73"/>
      <c r="S39" s="73"/>
      <c r="T39" s="73"/>
    </row>
    <row r="40" spans="1:20" ht="24.75" customHeight="1" x14ac:dyDescent="0.3">
      <c r="A40" s="104" t="s">
        <v>36</v>
      </c>
      <c r="B40" s="107" t="s">
        <v>364</v>
      </c>
      <c r="C40" s="104">
        <v>87481</v>
      </c>
      <c r="D40" s="11" t="s">
        <v>14</v>
      </c>
      <c r="E40" s="7" t="s">
        <v>9</v>
      </c>
      <c r="F40" s="86">
        <v>330.9</v>
      </c>
      <c r="G40" s="8"/>
      <c r="H40" s="65">
        <f>F40*G40</f>
        <v>0</v>
      </c>
      <c r="I40" s="65">
        <f>H40*L1</f>
        <v>0</v>
      </c>
      <c r="J40" s="117" t="s">
        <v>70</v>
      </c>
      <c r="K40" s="73"/>
      <c r="L40" s="166"/>
      <c r="M40" s="166"/>
      <c r="N40" s="166"/>
      <c r="O40" s="166">
        <v>135</v>
      </c>
      <c r="P40" s="166">
        <v>155</v>
      </c>
      <c r="Q40" s="166">
        <f t="shared" si="4"/>
        <v>20925</v>
      </c>
      <c r="R40" s="166"/>
      <c r="S40" s="166"/>
      <c r="T40" s="166"/>
    </row>
    <row r="41" spans="1:20" ht="28.95" customHeight="1" x14ac:dyDescent="0.3">
      <c r="A41" s="104" t="s">
        <v>37</v>
      </c>
      <c r="B41" s="107" t="s">
        <v>364</v>
      </c>
      <c r="C41" s="104">
        <v>93187</v>
      </c>
      <c r="D41" s="11" t="s">
        <v>369</v>
      </c>
      <c r="E41" s="7" t="s">
        <v>7</v>
      </c>
      <c r="F41" s="86">
        <v>36.1</v>
      </c>
      <c r="G41" s="8"/>
      <c r="H41" s="65">
        <f t="shared" ref="H41:H45" si="6">F41*G41</f>
        <v>0</v>
      </c>
      <c r="I41" s="65">
        <f>H41*L1</f>
        <v>0</v>
      </c>
      <c r="J41" s="117" t="s">
        <v>338</v>
      </c>
      <c r="K41" s="73"/>
      <c r="L41" s="166"/>
      <c r="M41" s="166"/>
      <c r="N41" s="166"/>
      <c r="O41" s="166">
        <v>135</v>
      </c>
      <c r="P41" s="166">
        <v>155</v>
      </c>
      <c r="Q41" s="166">
        <f t="shared" si="4"/>
        <v>20925</v>
      </c>
      <c r="R41" s="166"/>
      <c r="S41" s="166"/>
      <c r="T41" s="166"/>
    </row>
    <row r="42" spans="1:20" ht="24.6" customHeight="1" x14ac:dyDescent="0.3">
      <c r="A42" s="104" t="s">
        <v>38</v>
      </c>
      <c r="B42" s="107" t="s">
        <v>364</v>
      </c>
      <c r="C42" s="104">
        <v>93188</v>
      </c>
      <c r="D42" s="11" t="s">
        <v>339</v>
      </c>
      <c r="E42" s="7" t="s">
        <v>7</v>
      </c>
      <c r="F42" s="86">
        <v>12.9</v>
      </c>
      <c r="G42" s="8"/>
      <c r="H42" s="65">
        <f t="shared" ref="H42" si="7">F42*G42</f>
        <v>0</v>
      </c>
      <c r="I42" s="65">
        <f>H42*L1</f>
        <v>0</v>
      </c>
      <c r="J42" s="117" t="s">
        <v>338</v>
      </c>
      <c r="K42" s="73"/>
      <c r="L42" s="166"/>
      <c r="M42" s="166"/>
      <c r="N42" s="166"/>
      <c r="O42" s="166">
        <v>120</v>
      </c>
      <c r="P42" s="166">
        <v>140</v>
      </c>
      <c r="Q42" s="166">
        <f t="shared" si="4"/>
        <v>16800</v>
      </c>
      <c r="R42" s="166"/>
      <c r="S42" s="166"/>
      <c r="T42" s="166"/>
    </row>
    <row r="43" spans="1:20" ht="23.4" customHeight="1" x14ac:dyDescent="0.3">
      <c r="A43" s="104" t="s">
        <v>336</v>
      </c>
      <c r="B43" s="107" t="s">
        <v>364</v>
      </c>
      <c r="C43" s="104">
        <v>93189</v>
      </c>
      <c r="D43" s="11" t="s">
        <v>341</v>
      </c>
      <c r="E43" s="7" t="s">
        <v>7</v>
      </c>
      <c r="F43" s="86">
        <v>2.6</v>
      </c>
      <c r="G43" s="8"/>
      <c r="H43" s="65">
        <f t="shared" ref="H43" si="8">F43*G43</f>
        <v>0</v>
      </c>
      <c r="I43" s="65">
        <f>H43*L1</f>
        <v>0</v>
      </c>
      <c r="J43" s="117" t="s">
        <v>338</v>
      </c>
      <c r="K43" s="73"/>
      <c r="L43" s="166"/>
      <c r="M43" s="166"/>
      <c r="N43" s="166"/>
      <c r="O43" s="166">
        <v>105</v>
      </c>
      <c r="P43" s="166">
        <v>125</v>
      </c>
      <c r="Q43" s="166">
        <f t="shared" si="4"/>
        <v>13125</v>
      </c>
      <c r="R43" s="166"/>
      <c r="S43" s="166"/>
      <c r="T43" s="166"/>
    </row>
    <row r="44" spans="1:20" ht="24.6" customHeight="1" x14ac:dyDescent="0.3">
      <c r="A44" s="104" t="s">
        <v>337</v>
      </c>
      <c r="B44" s="107" t="s">
        <v>364</v>
      </c>
      <c r="C44" s="104">
        <v>93195</v>
      </c>
      <c r="D44" s="11" t="s">
        <v>370</v>
      </c>
      <c r="E44" s="7" t="s">
        <v>7</v>
      </c>
      <c r="F44" s="86">
        <f>F41</f>
        <v>36.1</v>
      </c>
      <c r="G44" s="86"/>
      <c r="H44" s="65">
        <f t="shared" ref="H44" si="9">F44*G44</f>
        <v>0</v>
      </c>
      <c r="I44" s="65">
        <f>H44*L1</f>
        <v>0</v>
      </c>
      <c r="J44" s="117" t="s">
        <v>297</v>
      </c>
      <c r="K44" s="73"/>
      <c r="L44" s="166"/>
      <c r="M44" s="166"/>
      <c r="N44" s="166"/>
      <c r="O44" s="166">
        <v>115</v>
      </c>
      <c r="P44" s="166">
        <v>135</v>
      </c>
      <c r="Q44" s="166">
        <f t="shared" si="4"/>
        <v>15525</v>
      </c>
      <c r="R44" s="166"/>
      <c r="S44" s="166"/>
      <c r="T44" s="166"/>
    </row>
    <row r="45" spans="1:20" ht="24.75" customHeight="1" x14ac:dyDescent="0.3">
      <c r="A45" s="104" t="s">
        <v>340</v>
      </c>
      <c r="B45" s="107" t="s">
        <v>364</v>
      </c>
      <c r="C45" s="104">
        <v>97622</v>
      </c>
      <c r="D45" s="11" t="s">
        <v>342</v>
      </c>
      <c r="E45" s="7" t="s">
        <v>9</v>
      </c>
      <c r="F45" s="86">
        <v>15</v>
      </c>
      <c r="G45" s="8"/>
      <c r="H45" s="65">
        <f t="shared" si="6"/>
        <v>0</v>
      </c>
      <c r="I45" s="65">
        <f>H45*L1</f>
        <v>0</v>
      </c>
      <c r="J45" s="117" t="s">
        <v>371</v>
      </c>
      <c r="K45" s="73"/>
      <c r="L45" s="166"/>
      <c r="M45" s="166"/>
      <c r="N45" s="166"/>
      <c r="O45" s="166">
        <v>115</v>
      </c>
      <c r="P45" s="166">
        <v>135</v>
      </c>
      <c r="Q45" s="166">
        <f t="shared" si="4"/>
        <v>15525</v>
      </c>
      <c r="R45" s="166"/>
      <c r="S45" s="166"/>
      <c r="T45" s="166"/>
    </row>
    <row r="46" spans="1:20" ht="24.75" customHeight="1" x14ac:dyDescent="0.3">
      <c r="A46" s="104" t="s">
        <v>343</v>
      </c>
      <c r="B46" s="107" t="s">
        <v>364</v>
      </c>
      <c r="C46" s="104">
        <v>102257</v>
      </c>
      <c r="D46" s="11" t="s">
        <v>367</v>
      </c>
      <c r="E46" s="7" t="s">
        <v>9</v>
      </c>
      <c r="F46" s="86">
        <v>21</v>
      </c>
      <c r="G46" s="8"/>
      <c r="H46" s="65">
        <f t="shared" ref="H46" si="10">F46*G46</f>
        <v>0</v>
      </c>
      <c r="I46" s="65">
        <f>H46*L1</f>
        <v>0</v>
      </c>
      <c r="J46" s="117" t="s">
        <v>372</v>
      </c>
      <c r="K46" s="73"/>
      <c r="L46" s="166"/>
      <c r="M46" s="166"/>
      <c r="N46" s="166"/>
      <c r="O46" s="166">
        <v>120</v>
      </c>
      <c r="P46" s="166">
        <v>140</v>
      </c>
      <c r="Q46" s="166">
        <f t="shared" si="4"/>
        <v>16800</v>
      </c>
      <c r="R46" s="166"/>
      <c r="S46" s="166"/>
      <c r="T46" s="166"/>
    </row>
    <row r="47" spans="1:20" s="123" customFormat="1" x14ac:dyDescent="0.3">
      <c r="A47" s="113">
        <v>5</v>
      </c>
      <c r="B47" s="132"/>
      <c r="C47" s="113"/>
      <c r="D47" s="184" t="s">
        <v>81</v>
      </c>
      <c r="E47" s="185"/>
      <c r="F47" s="185"/>
      <c r="G47" s="185"/>
      <c r="H47" s="186"/>
      <c r="I47" s="134">
        <f>SUM(I48:I52)</f>
        <v>0</v>
      </c>
      <c r="J47" s="135"/>
      <c r="K47" s="74"/>
      <c r="L47" s="73"/>
      <c r="M47" s="73"/>
      <c r="N47" s="73"/>
      <c r="O47" s="73">
        <v>125</v>
      </c>
      <c r="P47" s="73">
        <v>145</v>
      </c>
      <c r="Q47" s="166">
        <f t="shared" si="4"/>
        <v>18125</v>
      </c>
      <c r="R47" s="73"/>
      <c r="S47" s="73"/>
      <c r="T47" s="73"/>
    </row>
    <row r="48" spans="1:20" ht="35.25" customHeight="1" x14ac:dyDescent="0.3">
      <c r="A48" s="104" t="s">
        <v>39</v>
      </c>
      <c r="B48" s="107" t="s">
        <v>364</v>
      </c>
      <c r="C48" s="104">
        <v>90843</v>
      </c>
      <c r="D48" s="58" t="s">
        <v>134</v>
      </c>
      <c r="E48" s="7" t="s">
        <v>136</v>
      </c>
      <c r="F48" s="86">
        <v>6</v>
      </c>
      <c r="G48" s="8"/>
      <c r="H48" s="10">
        <f>F48*G48</f>
        <v>0</v>
      </c>
      <c r="I48" s="10">
        <f>H48*L1</f>
        <v>0</v>
      </c>
      <c r="J48" s="50" t="s">
        <v>71</v>
      </c>
      <c r="K48" s="73"/>
      <c r="L48" s="166"/>
      <c r="M48" s="166"/>
      <c r="N48" s="166"/>
      <c r="O48" s="166">
        <v>170</v>
      </c>
      <c r="P48" s="166">
        <v>190</v>
      </c>
      <c r="Q48" s="166">
        <f t="shared" si="4"/>
        <v>32300</v>
      </c>
      <c r="R48" s="166"/>
      <c r="S48" s="166"/>
      <c r="T48" s="166"/>
    </row>
    <row r="49" spans="1:20" ht="34.950000000000003" customHeight="1" x14ac:dyDescent="0.3">
      <c r="A49" s="104" t="s">
        <v>40</v>
      </c>
      <c r="B49" s="107" t="s">
        <v>364</v>
      </c>
      <c r="C49" s="104">
        <v>94573</v>
      </c>
      <c r="D49" s="11" t="s">
        <v>347</v>
      </c>
      <c r="E49" s="50" t="s">
        <v>9</v>
      </c>
      <c r="F49" s="86">
        <v>28.65</v>
      </c>
      <c r="G49" s="8"/>
      <c r="H49" s="10">
        <f t="shared" ref="H49:H52" si="11">F49*G49</f>
        <v>0</v>
      </c>
      <c r="I49" s="10">
        <f>H49*L1</f>
        <v>0</v>
      </c>
      <c r="J49" s="49" t="s">
        <v>498</v>
      </c>
      <c r="K49" s="73"/>
      <c r="L49" s="166"/>
      <c r="M49" s="166"/>
      <c r="N49" s="166"/>
      <c r="O49" s="166">
        <v>130</v>
      </c>
      <c r="P49" s="166">
        <v>150</v>
      </c>
      <c r="Q49" s="166">
        <f t="shared" si="4"/>
        <v>19500</v>
      </c>
      <c r="R49" s="166"/>
      <c r="S49" s="166"/>
      <c r="T49" s="166"/>
    </row>
    <row r="50" spans="1:20" ht="22.95" customHeight="1" x14ac:dyDescent="0.3">
      <c r="A50" s="104" t="s">
        <v>41</v>
      </c>
      <c r="B50" s="107" t="s">
        <v>364</v>
      </c>
      <c r="C50" s="104">
        <v>91341</v>
      </c>
      <c r="D50" s="11" t="s">
        <v>135</v>
      </c>
      <c r="E50" s="50" t="s">
        <v>9</v>
      </c>
      <c r="F50" s="86">
        <v>8.4</v>
      </c>
      <c r="G50" s="8"/>
      <c r="H50" s="10">
        <f t="shared" si="11"/>
        <v>0</v>
      </c>
      <c r="I50" s="10">
        <f>H50*L1</f>
        <v>0</v>
      </c>
      <c r="J50" s="49" t="s">
        <v>373</v>
      </c>
      <c r="K50" s="73"/>
      <c r="L50" s="166"/>
      <c r="M50" s="166"/>
      <c r="N50" s="166"/>
      <c r="O50" s="166">
        <v>115</v>
      </c>
      <c r="P50" s="166">
        <v>135</v>
      </c>
      <c r="Q50" s="166">
        <f t="shared" si="4"/>
        <v>15525</v>
      </c>
      <c r="R50" s="166"/>
      <c r="S50" s="166"/>
      <c r="T50" s="166"/>
    </row>
    <row r="51" spans="1:20" ht="22.95" customHeight="1" x14ac:dyDescent="0.3">
      <c r="A51" s="104" t="s">
        <v>95</v>
      </c>
      <c r="B51" s="107" t="s">
        <v>364</v>
      </c>
      <c r="C51" s="104">
        <v>100702</v>
      </c>
      <c r="D51" s="118" t="s">
        <v>382</v>
      </c>
      <c r="E51" s="100" t="s">
        <v>9</v>
      </c>
      <c r="F51" s="86">
        <f>2.1*2</f>
        <v>4.2</v>
      </c>
      <c r="G51" s="121"/>
      <c r="H51" s="10">
        <f t="shared" ref="H51" si="12">F51*G51</f>
        <v>0</v>
      </c>
      <c r="I51" s="10">
        <f>H51*L1</f>
        <v>0</v>
      </c>
      <c r="J51" s="117" t="s">
        <v>384</v>
      </c>
      <c r="K51" s="73"/>
      <c r="L51" s="166"/>
      <c r="M51" s="166"/>
      <c r="N51" s="166"/>
      <c r="O51" s="166">
        <v>115</v>
      </c>
      <c r="P51" s="166">
        <v>135</v>
      </c>
      <c r="Q51" s="166">
        <f t="shared" si="4"/>
        <v>15525</v>
      </c>
      <c r="R51" s="166"/>
      <c r="S51" s="166"/>
      <c r="T51" s="166"/>
    </row>
    <row r="52" spans="1:20" ht="48" x14ac:dyDescent="0.3">
      <c r="A52" s="104" t="s">
        <v>383</v>
      </c>
      <c r="B52" s="107" t="s">
        <v>364</v>
      </c>
      <c r="C52" s="104">
        <v>90844</v>
      </c>
      <c r="D52" s="11" t="s">
        <v>374</v>
      </c>
      <c r="E52" s="50" t="s">
        <v>136</v>
      </c>
      <c r="F52" s="86">
        <v>3</v>
      </c>
      <c r="G52" s="8"/>
      <c r="H52" s="10">
        <f t="shared" si="11"/>
        <v>0</v>
      </c>
      <c r="I52" s="10">
        <f>H52*L1</f>
        <v>0</v>
      </c>
      <c r="J52" s="49" t="s">
        <v>375</v>
      </c>
      <c r="K52" s="73"/>
      <c r="L52" s="166"/>
      <c r="M52" s="166"/>
      <c r="N52" s="166"/>
      <c r="O52" s="166">
        <v>130</v>
      </c>
      <c r="P52" s="166">
        <v>150</v>
      </c>
      <c r="Q52" s="166">
        <f t="shared" si="4"/>
        <v>19500</v>
      </c>
      <c r="R52" s="166"/>
      <c r="S52" s="166"/>
      <c r="T52" s="166"/>
    </row>
    <row r="53" spans="1:20" s="123" customFormat="1" x14ac:dyDescent="0.3">
      <c r="A53" s="113">
        <v>6</v>
      </c>
      <c r="B53" s="132"/>
      <c r="C53" s="113"/>
      <c r="D53" s="184" t="s">
        <v>82</v>
      </c>
      <c r="E53" s="185"/>
      <c r="F53" s="185"/>
      <c r="G53" s="185"/>
      <c r="H53" s="186"/>
      <c r="I53" s="134">
        <f>SUM(I54:I57)</f>
        <v>0</v>
      </c>
      <c r="J53" s="135"/>
      <c r="K53" s="74"/>
      <c r="L53" s="133"/>
      <c r="M53" s="133"/>
      <c r="N53" s="133"/>
      <c r="O53" s="133">
        <v>70</v>
      </c>
      <c r="P53" s="133">
        <v>70</v>
      </c>
      <c r="Q53" s="166">
        <f t="shared" si="4"/>
        <v>4900</v>
      </c>
      <c r="R53" s="133"/>
      <c r="S53" s="133"/>
      <c r="T53" s="133"/>
    </row>
    <row r="54" spans="1:20" ht="36" x14ac:dyDescent="0.3">
      <c r="A54" s="104" t="s">
        <v>42</v>
      </c>
      <c r="B54" s="107" t="s">
        <v>364</v>
      </c>
      <c r="C54" s="109">
        <v>92543</v>
      </c>
      <c r="D54" s="51" t="s">
        <v>376</v>
      </c>
      <c r="E54" s="7" t="s">
        <v>9</v>
      </c>
      <c r="F54" s="86">
        <v>152.88999999999999</v>
      </c>
      <c r="G54" s="54"/>
      <c r="H54" s="9">
        <f>F54*G54</f>
        <v>0</v>
      </c>
      <c r="I54" s="9">
        <f>H54*L1</f>
        <v>0</v>
      </c>
      <c r="J54" s="50"/>
      <c r="K54" s="73"/>
      <c r="O54" s="39">
        <v>115</v>
      </c>
      <c r="P54" s="39">
        <v>115</v>
      </c>
      <c r="Q54" s="166">
        <f t="shared" si="4"/>
        <v>13225</v>
      </c>
    </row>
    <row r="55" spans="1:20" ht="23.4" customHeight="1" x14ac:dyDescent="0.3">
      <c r="A55" s="104" t="s">
        <v>96</v>
      </c>
      <c r="B55" s="107" t="s">
        <v>364</v>
      </c>
      <c r="C55" s="104">
        <v>94207</v>
      </c>
      <c r="D55" s="51" t="s">
        <v>377</v>
      </c>
      <c r="E55" s="7" t="s">
        <v>9</v>
      </c>
      <c r="F55" s="86">
        <f>F54*1.12</f>
        <v>171.23679999999999</v>
      </c>
      <c r="G55" s="57"/>
      <c r="H55" s="9">
        <f t="shared" ref="H55" si="13">F55*G55</f>
        <v>0</v>
      </c>
      <c r="I55" s="9">
        <f>H55*L1</f>
        <v>0</v>
      </c>
      <c r="J55" s="50" t="s">
        <v>378</v>
      </c>
      <c r="K55" s="73"/>
      <c r="O55" s="39">
        <v>70</v>
      </c>
      <c r="P55" s="39">
        <v>70</v>
      </c>
      <c r="Q55" s="166">
        <f t="shared" si="4"/>
        <v>4900</v>
      </c>
    </row>
    <row r="56" spans="1:20" ht="24" x14ac:dyDescent="0.3">
      <c r="A56" s="104" t="s">
        <v>454</v>
      </c>
      <c r="B56" s="107" t="s">
        <v>364</v>
      </c>
      <c r="C56" s="110">
        <v>94228</v>
      </c>
      <c r="D56" s="59" t="s">
        <v>348</v>
      </c>
      <c r="E56" s="62" t="s">
        <v>7</v>
      </c>
      <c r="F56" s="88">
        <f>12.9+3.75</f>
        <v>16.649999999999999</v>
      </c>
      <c r="G56" s="63"/>
      <c r="H56" s="9">
        <f t="shared" ref="H56" si="14">F56*G56</f>
        <v>0</v>
      </c>
      <c r="I56" s="9">
        <f>H56*L1</f>
        <v>0</v>
      </c>
      <c r="J56" s="50" t="s">
        <v>379</v>
      </c>
      <c r="K56" s="73"/>
      <c r="Q56" s="39">
        <f>SUM(Q31:Q55)/10000</f>
        <v>53.927500000000002</v>
      </c>
      <c r="R56" s="39">
        <f>Q56*0.4</f>
        <v>21.571000000000002</v>
      </c>
    </row>
    <row r="57" spans="1:20" ht="24" x14ac:dyDescent="0.3">
      <c r="A57" s="104" t="s">
        <v>137</v>
      </c>
      <c r="B57" s="107" t="s">
        <v>364</v>
      </c>
      <c r="C57" s="110">
        <v>94231</v>
      </c>
      <c r="D57" s="51" t="s">
        <v>349</v>
      </c>
      <c r="E57" s="62" t="s">
        <v>7</v>
      </c>
      <c r="F57" s="88">
        <v>50.24</v>
      </c>
      <c r="G57" s="63"/>
      <c r="H57" s="9">
        <f t="shared" ref="H57" si="15">F57*G57</f>
        <v>0</v>
      </c>
      <c r="I57" s="9">
        <f>H57*L1</f>
        <v>0</v>
      </c>
      <c r="J57" s="100" t="s">
        <v>380</v>
      </c>
      <c r="K57" s="73"/>
    </row>
    <row r="58" spans="1:20" s="123" customFormat="1" x14ac:dyDescent="0.3">
      <c r="A58" s="113">
        <v>7</v>
      </c>
      <c r="B58" s="132"/>
      <c r="C58" s="113"/>
      <c r="D58" s="184" t="s">
        <v>83</v>
      </c>
      <c r="E58" s="185"/>
      <c r="F58" s="185"/>
      <c r="G58" s="185"/>
      <c r="H58" s="186"/>
      <c r="I58" s="134">
        <f>SUM(I59:I59)</f>
        <v>0</v>
      </c>
      <c r="J58" s="135"/>
      <c r="K58" s="74"/>
      <c r="L58" s="133"/>
      <c r="M58" s="133"/>
      <c r="N58" s="133"/>
      <c r="O58" s="133"/>
      <c r="P58" s="133"/>
      <c r="Q58" s="133"/>
      <c r="R58" s="133"/>
      <c r="S58" s="133"/>
      <c r="T58" s="133"/>
    </row>
    <row r="59" spans="1:20" ht="24" x14ac:dyDescent="0.3">
      <c r="A59" s="104" t="s">
        <v>43</v>
      </c>
      <c r="B59" s="107" t="s">
        <v>364</v>
      </c>
      <c r="C59" s="104">
        <v>98562</v>
      </c>
      <c r="D59" s="118" t="s">
        <v>352</v>
      </c>
      <c r="E59" s="7" t="s">
        <v>9</v>
      </c>
      <c r="F59" s="86">
        <f>33.5+38.4</f>
        <v>71.900000000000006</v>
      </c>
      <c r="G59" s="8"/>
      <c r="H59" s="10">
        <f>F59*G59</f>
        <v>0</v>
      </c>
      <c r="I59" s="10">
        <f>H59*L1</f>
        <v>0</v>
      </c>
      <c r="J59" s="117" t="s">
        <v>499</v>
      </c>
      <c r="K59" s="73"/>
    </row>
    <row r="60" spans="1:20" s="123" customFormat="1" x14ac:dyDescent="0.3">
      <c r="A60" s="113">
        <v>8</v>
      </c>
      <c r="B60" s="132"/>
      <c r="C60" s="113"/>
      <c r="D60" s="184" t="s">
        <v>91</v>
      </c>
      <c r="E60" s="185"/>
      <c r="F60" s="185"/>
      <c r="G60" s="185"/>
      <c r="H60" s="186"/>
      <c r="I60" s="134">
        <f>SUM(I61:I66)</f>
        <v>0</v>
      </c>
      <c r="J60" s="135"/>
      <c r="K60" s="74"/>
      <c r="L60" s="133"/>
      <c r="M60" s="133"/>
      <c r="N60" s="133"/>
      <c r="O60" s="133"/>
      <c r="P60" s="133"/>
      <c r="Q60" s="133"/>
      <c r="R60" s="133"/>
      <c r="S60" s="133"/>
      <c r="T60" s="133"/>
    </row>
    <row r="61" spans="1:20" ht="24" x14ac:dyDescent="0.3">
      <c r="A61" s="104" t="s">
        <v>44</v>
      </c>
      <c r="B61" s="107" t="s">
        <v>364</v>
      </c>
      <c r="C61" s="104">
        <v>87879</v>
      </c>
      <c r="D61" s="11" t="s">
        <v>15</v>
      </c>
      <c r="E61" s="7" t="s">
        <v>9</v>
      </c>
      <c r="F61" s="86">
        <f>F40*2+(21.6)</f>
        <v>683.4</v>
      </c>
      <c r="G61" s="8"/>
      <c r="H61" s="10">
        <f>F61*G61</f>
        <v>0</v>
      </c>
      <c r="I61" s="10">
        <f>H61*L1</f>
        <v>0</v>
      </c>
      <c r="J61" s="50" t="s">
        <v>72</v>
      </c>
      <c r="K61" s="73"/>
    </row>
    <row r="62" spans="1:20" ht="36" customHeight="1" x14ac:dyDescent="0.3">
      <c r="A62" s="104" t="s">
        <v>45</v>
      </c>
      <c r="B62" s="107" t="s">
        <v>364</v>
      </c>
      <c r="C62" s="104">
        <v>87529</v>
      </c>
      <c r="D62" s="11" t="s">
        <v>500</v>
      </c>
      <c r="E62" s="7" t="s">
        <v>9</v>
      </c>
      <c r="F62" s="86">
        <f>F61-F63</f>
        <v>557.35</v>
      </c>
      <c r="G62" s="8"/>
      <c r="H62" s="10">
        <f t="shared" ref="H62:H64" si="16">F62*G62</f>
        <v>0</v>
      </c>
      <c r="I62" s="10">
        <f>H62*L1</f>
        <v>0</v>
      </c>
      <c r="J62" s="50" t="s">
        <v>73</v>
      </c>
      <c r="K62" s="73"/>
    </row>
    <row r="63" spans="1:20" ht="39" customHeight="1" x14ac:dyDescent="0.3">
      <c r="A63" s="104" t="s">
        <v>350</v>
      </c>
      <c r="B63" s="107" t="s">
        <v>364</v>
      </c>
      <c r="C63" s="104">
        <v>87531</v>
      </c>
      <c r="D63" s="11" t="s">
        <v>501</v>
      </c>
      <c r="E63" s="7" t="s">
        <v>9</v>
      </c>
      <c r="F63" s="86">
        <f>99.6+26.45</f>
        <v>126.05</v>
      </c>
      <c r="G63" s="8"/>
      <c r="H63" s="10">
        <f t="shared" ref="H63" si="17">F63*G63</f>
        <v>0</v>
      </c>
      <c r="I63" s="10">
        <f>H63*L1</f>
        <v>0</v>
      </c>
      <c r="J63" s="53" t="s">
        <v>309</v>
      </c>
      <c r="K63" s="73"/>
    </row>
    <row r="64" spans="1:20" ht="36" customHeight="1" x14ac:dyDescent="0.3">
      <c r="A64" s="104" t="s">
        <v>308</v>
      </c>
      <c r="B64" s="107" t="s">
        <v>364</v>
      </c>
      <c r="C64" s="104">
        <v>87269</v>
      </c>
      <c r="D64" s="11" t="s">
        <v>16</v>
      </c>
      <c r="E64" s="7" t="s">
        <v>9</v>
      </c>
      <c r="F64" s="86">
        <f>F63</f>
        <v>126.05</v>
      </c>
      <c r="G64" s="8"/>
      <c r="H64" s="10">
        <f t="shared" si="16"/>
        <v>0</v>
      </c>
      <c r="I64" s="10">
        <f>H64*L1</f>
        <v>0</v>
      </c>
      <c r="J64" s="50" t="s">
        <v>381</v>
      </c>
      <c r="K64" s="73"/>
    </row>
    <row r="65" spans="1:20" ht="36" customHeight="1" x14ac:dyDescent="0.3">
      <c r="A65" s="104" t="s">
        <v>385</v>
      </c>
      <c r="B65" s="107" t="s">
        <v>364</v>
      </c>
      <c r="C65" s="104">
        <v>87886</v>
      </c>
      <c r="D65" s="118" t="s">
        <v>386</v>
      </c>
      <c r="E65" s="7" t="s">
        <v>9</v>
      </c>
      <c r="F65" s="86">
        <f>28.5+174.24</f>
        <v>202.74</v>
      </c>
      <c r="G65" s="8"/>
      <c r="H65" s="10">
        <f t="shared" ref="H65:H66" si="18">F65*G65</f>
        <v>0</v>
      </c>
      <c r="I65" s="10">
        <f>H65*L1</f>
        <v>0</v>
      </c>
      <c r="J65" s="100" t="s">
        <v>387</v>
      </c>
      <c r="K65" s="73"/>
    </row>
    <row r="66" spans="1:20" ht="36" customHeight="1" x14ac:dyDescent="0.3">
      <c r="A66" s="104" t="s">
        <v>455</v>
      </c>
      <c r="B66" s="107" t="s">
        <v>364</v>
      </c>
      <c r="C66" s="104">
        <v>87529</v>
      </c>
      <c r="D66" s="151" t="s">
        <v>500</v>
      </c>
      <c r="E66" s="7" t="s">
        <v>9</v>
      </c>
      <c r="F66" s="86">
        <f>F65</f>
        <v>202.74</v>
      </c>
      <c r="G66" s="8"/>
      <c r="H66" s="10">
        <f t="shared" si="18"/>
        <v>0</v>
      </c>
      <c r="I66" s="10">
        <f>H66*L1</f>
        <v>0</v>
      </c>
      <c r="J66" s="100" t="s">
        <v>73</v>
      </c>
      <c r="K66" s="73"/>
    </row>
    <row r="67" spans="1:20" s="123" customFormat="1" x14ac:dyDescent="0.3">
      <c r="A67" s="113">
        <v>9</v>
      </c>
      <c r="B67" s="132"/>
      <c r="C67" s="113"/>
      <c r="D67" s="184" t="s">
        <v>92</v>
      </c>
      <c r="E67" s="185"/>
      <c r="F67" s="185"/>
      <c r="G67" s="185"/>
      <c r="H67" s="186"/>
      <c r="I67" s="134">
        <f>SUM(I68:I69)</f>
        <v>0</v>
      </c>
      <c r="J67" s="135"/>
      <c r="K67" s="74"/>
      <c r="L67" s="133"/>
      <c r="M67" s="133"/>
      <c r="N67" s="133"/>
      <c r="O67" s="133"/>
      <c r="P67" s="133"/>
      <c r="Q67" s="133"/>
      <c r="R67" s="133"/>
      <c r="S67" s="133"/>
      <c r="T67" s="133"/>
    </row>
    <row r="68" spans="1:20" ht="24" x14ac:dyDescent="0.3">
      <c r="A68" s="104" t="s">
        <v>46</v>
      </c>
      <c r="B68" s="107" t="s">
        <v>364</v>
      </c>
      <c r="C68" s="104">
        <v>87879</v>
      </c>
      <c r="D68" s="11" t="s">
        <v>15</v>
      </c>
      <c r="E68" s="7" t="s">
        <v>9</v>
      </c>
      <c r="F68" s="86">
        <f>338.38+5.58</f>
        <v>343.96</v>
      </c>
      <c r="G68" s="8"/>
      <c r="H68" s="10">
        <f t="shared" ref="H68" si="19">F68*G68</f>
        <v>0</v>
      </c>
      <c r="I68" s="10">
        <f>H68*L1</f>
        <v>0</v>
      </c>
      <c r="J68" s="50" t="s">
        <v>72</v>
      </c>
      <c r="K68" s="73"/>
    </row>
    <row r="69" spans="1:20" ht="48" x14ac:dyDescent="0.3">
      <c r="A69" s="104" t="s">
        <v>47</v>
      </c>
      <c r="B69" s="107" t="s">
        <v>364</v>
      </c>
      <c r="C69" s="104">
        <v>87529</v>
      </c>
      <c r="D69" s="151" t="s">
        <v>500</v>
      </c>
      <c r="E69" s="7" t="s">
        <v>9</v>
      </c>
      <c r="F69" s="86">
        <f>F68</f>
        <v>343.96</v>
      </c>
      <c r="G69" s="8"/>
      <c r="H69" s="10">
        <f t="shared" ref="H69" si="20">F69*G69</f>
        <v>0</v>
      </c>
      <c r="I69" s="10">
        <f>H69*L1</f>
        <v>0</v>
      </c>
      <c r="J69" s="50" t="s">
        <v>73</v>
      </c>
      <c r="K69" s="73"/>
    </row>
    <row r="70" spans="1:20" s="123" customFormat="1" x14ac:dyDescent="0.3">
      <c r="A70" s="113">
        <v>10</v>
      </c>
      <c r="B70" s="132"/>
      <c r="C70" s="113"/>
      <c r="D70" s="184" t="s">
        <v>84</v>
      </c>
      <c r="E70" s="185"/>
      <c r="F70" s="185"/>
      <c r="G70" s="185"/>
      <c r="H70" s="186"/>
      <c r="I70" s="134">
        <f>SUM(I71:I73)</f>
        <v>0</v>
      </c>
      <c r="J70" s="135"/>
      <c r="K70" s="74"/>
      <c r="L70" s="133"/>
      <c r="M70" s="133"/>
      <c r="N70" s="133"/>
      <c r="O70" s="133"/>
      <c r="P70" s="133"/>
      <c r="Q70" s="133"/>
      <c r="R70" s="133"/>
      <c r="S70" s="133"/>
      <c r="T70" s="133"/>
    </row>
    <row r="71" spans="1:20" ht="24.6" customHeight="1" x14ac:dyDescent="0.3">
      <c r="A71" s="104" t="s">
        <v>48</v>
      </c>
      <c r="B71" s="107" t="s">
        <v>364</v>
      </c>
      <c r="C71" s="109" t="s">
        <v>138</v>
      </c>
      <c r="D71" s="51" t="s">
        <v>139</v>
      </c>
      <c r="E71" s="7" t="s">
        <v>9</v>
      </c>
      <c r="F71" s="86">
        <v>42.72</v>
      </c>
      <c r="G71" s="8"/>
      <c r="H71" s="10">
        <f>F71*G71</f>
        <v>0</v>
      </c>
      <c r="I71" s="10">
        <f>H71*L1</f>
        <v>0</v>
      </c>
      <c r="J71" s="50" t="s">
        <v>140</v>
      </c>
      <c r="K71" s="73"/>
    </row>
    <row r="72" spans="1:20" ht="15" customHeight="1" x14ac:dyDescent="0.3">
      <c r="A72" s="104" t="s">
        <v>49</v>
      </c>
      <c r="B72" s="107" t="s">
        <v>364</v>
      </c>
      <c r="C72" s="104">
        <v>88485</v>
      </c>
      <c r="D72" s="11" t="s">
        <v>17</v>
      </c>
      <c r="E72" s="7" t="s">
        <v>9</v>
      </c>
      <c r="F72" s="120">
        <f>F69+F62+F66</f>
        <v>1104.05</v>
      </c>
      <c r="G72" s="8"/>
      <c r="H72" s="10">
        <f>F72*G72</f>
        <v>0</v>
      </c>
      <c r="I72" s="10">
        <f>H72*L1</f>
        <v>0</v>
      </c>
      <c r="J72" s="50" t="s">
        <v>388</v>
      </c>
      <c r="K72" s="73"/>
    </row>
    <row r="73" spans="1:20" x14ac:dyDescent="0.3">
      <c r="A73" s="104" t="s">
        <v>50</v>
      </c>
      <c r="B73" s="107" t="s">
        <v>161</v>
      </c>
      <c r="C73" s="104">
        <v>42782</v>
      </c>
      <c r="D73" s="11" t="s">
        <v>512</v>
      </c>
      <c r="E73" s="7" t="s">
        <v>9</v>
      </c>
      <c r="F73" s="86">
        <f>F72</f>
        <v>1104.05</v>
      </c>
      <c r="G73" s="8"/>
      <c r="H73" s="10">
        <f t="shared" ref="H73" si="21">F73*G73</f>
        <v>0</v>
      </c>
      <c r="I73" s="10">
        <f>H73*L1</f>
        <v>0</v>
      </c>
      <c r="J73" s="50" t="s">
        <v>513</v>
      </c>
      <c r="K73" s="73"/>
    </row>
    <row r="74" spans="1:20" s="123" customFormat="1" x14ac:dyDescent="0.3">
      <c r="A74" s="113">
        <v>11</v>
      </c>
      <c r="B74" s="132"/>
      <c r="C74" s="113"/>
      <c r="D74" s="184" t="s">
        <v>85</v>
      </c>
      <c r="E74" s="185"/>
      <c r="F74" s="185"/>
      <c r="G74" s="185"/>
      <c r="H74" s="186"/>
      <c r="I74" s="134">
        <f>SUM(I75:I81)</f>
        <v>0</v>
      </c>
      <c r="J74" s="135"/>
      <c r="K74" s="74"/>
      <c r="L74" s="133"/>
      <c r="M74" s="133"/>
      <c r="N74" s="133"/>
      <c r="O74" s="133"/>
      <c r="P74" s="133"/>
      <c r="Q74" s="133"/>
      <c r="R74" s="133"/>
      <c r="S74" s="133"/>
      <c r="T74" s="133"/>
    </row>
    <row r="75" spans="1:20" ht="24" x14ac:dyDescent="0.3">
      <c r="A75" s="104" t="s">
        <v>51</v>
      </c>
      <c r="B75" s="107" t="s">
        <v>364</v>
      </c>
      <c r="C75" s="109">
        <v>97084</v>
      </c>
      <c r="D75" s="101" t="s">
        <v>346</v>
      </c>
      <c r="E75" s="56" t="s">
        <v>9</v>
      </c>
      <c r="F75" s="87">
        <v>98</v>
      </c>
      <c r="G75" s="57"/>
      <c r="H75" s="10">
        <f>F75*G75</f>
        <v>0</v>
      </c>
      <c r="I75" s="10">
        <f>H75*L1</f>
        <v>0</v>
      </c>
      <c r="J75" s="102" t="s">
        <v>390</v>
      </c>
      <c r="K75" s="73"/>
    </row>
    <row r="76" spans="1:20" ht="24.75" customHeight="1" x14ac:dyDescent="0.3">
      <c r="A76" s="104" t="s">
        <v>52</v>
      </c>
      <c r="B76" s="107" t="s">
        <v>364</v>
      </c>
      <c r="C76" s="109">
        <v>96622</v>
      </c>
      <c r="D76" s="101" t="s">
        <v>335</v>
      </c>
      <c r="E76" s="56" t="s">
        <v>8</v>
      </c>
      <c r="F76" s="87">
        <v>5.76</v>
      </c>
      <c r="G76" s="57"/>
      <c r="H76" s="10">
        <f>F76*G76</f>
        <v>0</v>
      </c>
      <c r="I76" s="10">
        <f>H76*L1</f>
        <v>0</v>
      </c>
      <c r="J76" s="102" t="s">
        <v>391</v>
      </c>
      <c r="K76" s="73"/>
    </row>
    <row r="77" spans="1:20" ht="24" x14ac:dyDescent="0.3">
      <c r="A77" s="104" t="s">
        <v>53</v>
      </c>
      <c r="B77" s="107" t="s">
        <v>364</v>
      </c>
      <c r="C77" s="111">
        <v>10917</v>
      </c>
      <c r="D77" s="11" t="s">
        <v>19</v>
      </c>
      <c r="E77" s="7" t="s">
        <v>9</v>
      </c>
      <c r="F77" s="86">
        <v>98</v>
      </c>
      <c r="G77" s="8"/>
      <c r="H77" s="65">
        <f t="shared" ref="H77" si="22">F77*G77</f>
        <v>0</v>
      </c>
      <c r="I77" s="65">
        <f>H77*L1</f>
        <v>0</v>
      </c>
      <c r="J77" s="102" t="s">
        <v>74</v>
      </c>
      <c r="K77" s="73"/>
    </row>
    <row r="78" spans="1:20" ht="16.5" customHeight="1" x14ac:dyDescent="0.3">
      <c r="A78" s="104" t="s">
        <v>97</v>
      </c>
      <c r="B78" s="107" t="s">
        <v>364</v>
      </c>
      <c r="C78" s="104">
        <v>101747</v>
      </c>
      <c r="D78" s="7" t="s">
        <v>18</v>
      </c>
      <c r="E78" s="7" t="s">
        <v>9</v>
      </c>
      <c r="F78" s="86">
        <f>F77</f>
        <v>98</v>
      </c>
      <c r="G78" s="8"/>
      <c r="H78" s="65">
        <f>F78*G78</f>
        <v>0</v>
      </c>
      <c r="I78" s="65">
        <f>H78*L1</f>
        <v>0</v>
      </c>
      <c r="J78" s="102" t="s">
        <v>126</v>
      </c>
      <c r="K78" s="73"/>
    </row>
    <row r="79" spans="1:20" ht="15" customHeight="1" x14ac:dyDescent="0.3">
      <c r="A79" s="104" t="s">
        <v>142</v>
      </c>
      <c r="B79" s="107" t="s">
        <v>364</v>
      </c>
      <c r="C79" s="109">
        <v>96995</v>
      </c>
      <c r="D79" s="55" t="s">
        <v>345</v>
      </c>
      <c r="E79" s="56" t="s">
        <v>8</v>
      </c>
      <c r="F79" s="87">
        <v>1.2</v>
      </c>
      <c r="G79" s="57"/>
      <c r="H79" s="10">
        <f>F79*G79</f>
        <v>0</v>
      </c>
      <c r="I79" s="10">
        <f>H79*L1</f>
        <v>0</v>
      </c>
      <c r="J79" s="102" t="s">
        <v>344</v>
      </c>
      <c r="K79" s="73"/>
    </row>
    <row r="80" spans="1:20" ht="26.25" customHeight="1" x14ac:dyDescent="0.3">
      <c r="A80" s="104" t="s">
        <v>351</v>
      </c>
      <c r="B80" s="107" t="s">
        <v>364</v>
      </c>
      <c r="C80" s="104">
        <v>87256</v>
      </c>
      <c r="D80" s="11" t="s">
        <v>141</v>
      </c>
      <c r="E80" s="7" t="s">
        <v>9</v>
      </c>
      <c r="F80" s="86">
        <v>268.45999999999998</v>
      </c>
      <c r="G80" s="8"/>
      <c r="H80" s="65">
        <f t="shared" ref="H80:H81" si="23">F80*G80</f>
        <v>0</v>
      </c>
      <c r="I80" s="65">
        <f>H80*L1</f>
        <v>0</v>
      </c>
      <c r="J80" s="52" t="s">
        <v>143</v>
      </c>
      <c r="K80" s="73"/>
    </row>
    <row r="81" spans="1:20" customFormat="1" ht="36" x14ac:dyDescent="0.3">
      <c r="A81" s="104" t="s">
        <v>535</v>
      </c>
      <c r="B81" s="107" t="s">
        <v>364</v>
      </c>
      <c r="C81" s="104">
        <v>87620</v>
      </c>
      <c r="D81" s="175" t="s">
        <v>534</v>
      </c>
      <c r="E81" s="7" t="s">
        <v>9</v>
      </c>
      <c r="F81" s="142">
        <f>13.41+13.41+56.3+56.3+18+8.13+4.68+17.1+9.04+43.3+13.5+10.23</f>
        <v>263.40000000000003</v>
      </c>
      <c r="G81" s="182"/>
      <c r="H81" s="9">
        <f t="shared" si="23"/>
        <v>0</v>
      </c>
      <c r="I81" s="9">
        <f t="shared" ref="I81" si="24">H81*$I$5+H81</f>
        <v>0</v>
      </c>
      <c r="J81" s="175" t="s">
        <v>536</v>
      </c>
      <c r="K81" s="39">
        <v>38.26</v>
      </c>
      <c r="L81" s="39"/>
      <c r="M81" s="39"/>
      <c r="N81" s="39"/>
      <c r="O81" s="39"/>
      <c r="P81" s="39"/>
      <c r="Q81" s="39"/>
    </row>
    <row r="82" spans="1:20" s="123" customFormat="1" x14ac:dyDescent="0.3">
      <c r="A82" s="113">
        <v>12</v>
      </c>
      <c r="B82" s="132"/>
      <c r="C82" s="113"/>
      <c r="D82" s="187" t="s">
        <v>21</v>
      </c>
      <c r="E82" s="188"/>
      <c r="F82" s="188"/>
      <c r="G82" s="188"/>
      <c r="H82" s="189"/>
      <c r="I82" s="136">
        <f>SUM(I83:I86)</f>
        <v>0</v>
      </c>
      <c r="J82" s="137"/>
      <c r="K82" s="74"/>
      <c r="L82" s="133"/>
      <c r="M82" s="133"/>
      <c r="N82" s="133"/>
      <c r="O82" s="133"/>
      <c r="P82" s="133"/>
      <c r="Q82" s="133"/>
      <c r="R82" s="133"/>
      <c r="S82" s="133"/>
      <c r="T82" s="133"/>
    </row>
    <row r="83" spans="1:20" ht="24" x14ac:dyDescent="0.3">
      <c r="A83" s="104" t="s">
        <v>54</v>
      </c>
      <c r="B83" s="107" t="s">
        <v>364</v>
      </c>
      <c r="C83" s="104">
        <v>88650</v>
      </c>
      <c r="D83" s="11" t="s">
        <v>20</v>
      </c>
      <c r="E83" s="7" t="s">
        <v>7</v>
      </c>
      <c r="F83" s="86">
        <f>69.98+62.4</f>
        <v>132.38</v>
      </c>
      <c r="G83" s="8"/>
      <c r="H83" s="65">
        <f>G83*F83</f>
        <v>0</v>
      </c>
      <c r="I83" s="65">
        <f>H83*L1</f>
        <v>0</v>
      </c>
      <c r="J83" s="52" t="s">
        <v>502</v>
      </c>
      <c r="K83" s="73"/>
    </row>
    <row r="84" spans="1:20" ht="24.6" x14ac:dyDescent="0.3">
      <c r="A84" s="104" t="s">
        <v>125</v>
      </c>
      <c r="B84" s="107" t="s">
        <v>364</v>
      </c>
      <c r="C84" s="109">
        <v>96485</v>
      </c>
      <c r="D84" s="72" t="s">
        <v>250</v>
      </c>
      <c r="E84" s="7" t="s">
        <v>9</v>
      </c>
      <c r="F84" s="86">
        <v>64.489999999999995</v>
      </c>
      <c r="G84" s="8"/>
      <c r="H84" s="65">
        <f>G84*F84</f>
        <v>0</v>
      </c>
      <c r="I84" s="65">
        <f>H84*L1</f>
        <v>0</v>
      </c>
      <c r="J84" s="52" t="s">
        <v>389</v>
      </c>
      <c r="K84" s="73"/>
    </row>
    <row r="85" spans="1:20" x14ac:dyDescent="0.3">
      <c r="A85" s="104" t="s">
        <v>248</v>
      </c>
      <c r="B85" s="107" t="s">
        <v>364</v>
      </c>
      <c r="C85" s="109">
        <v>40138</v>
      </c>
      <c r="D85" s="68" t="s">
        <v>247</v>
      </c>
      <c r="E85" s="52" t="s">
        <v>7</v>
      </c>
      <c r="F85" s="86">
        <v>56.53</v>
      </c>
      <c r="G85" s="8"/>
      <c r="H85" s="65">
        <f>G85*F85</f>
        <v>0</v>
      </c>
      <c r="I85" s="65">
        <f>H85*L1</f>
        <v>0</v>
      </c>
      <c r="J85" s="52"/>
      <c r="K85" s="73"/>
    </row>
    <row r="86" spans="1:20" ht="24.6" x14ac:dyDescent="0.3">
      <c r="A86" s="104" t="s">
        <v>249</v>
      </c>
      <c r="B86" s="107" t="s">
        <v>364</v>
      </c>
      <c r="C86" s="109">
        <v>20232</v>
      </c>
      <c r="D86" s="68" t="s">
        <v>503</v>
      </c>
      <c r="E86" s="52" t="s">
        <v>7</v>
      </c>
      <c r="F86" s="86">
        <f>2+0.8+0.8+35.64</f>
        <v>39.24</v>
      </c>
      <c r="G86" s="8"/>
      <c r="H86" s="65">
        <f>F86*G86</f>
        <v>0</v>
      </c>
      <c r="I86" s="65">
        <f>H86*L1</f>
        <v>0</v>
      </c>
      <c r="J86" s="52" t="s">
        <v>504</v>
      </c>
      <c r="K86" s="73"/>
    </row>
    <row r="87" spans="1:20" ht="14.4" customHeight="1" x14ac:dyDescent="0.3">
      <c r="A87" s="104">
        <v>13</v>
      </c>
      <c r="B87" s="107"/>
      <c r="C87" s="104"/>
      <c r="D87" s="190" t="s">
        <v>144</v>
      </c>
      <c r="E87" s="191"/>
      <c r="F87" s="191"/>
      <c r="G87" s="191"/>
      <c r="H87" s="192"/>
      <c r="I87" s="66">
        <f>SUM(I88:I124)</f>
        <v>0</v>
      </c>
      <c r="J87" s="67"/>
      <c r="K87" s="74"/>
    </row>
    <row r="88" spans="1:20" x14ac:dyDescent="0.3">
      <c r="A88" s="104" t="s">
        <v>55</v>
      </c>
      <c r="B88" s="107" t="s">
        <v>161</v>
      </c>
      <c r="C88" s="104">
        <v>47983</v>
      </c>
      <c r="D88" s="7" t="s">
        <v>264</v>
      </c>
      <c r="E88" s="52" t="s">
        <v>7</v>
      </c>
      <c r="F88" s="89">
        <v>461</v>
      </c>
      <c r="G88" s="8"/>
      <c r="H88" s="65">
        <f>F88*G88</f>
        <v>0</v>
      </c>
      <c r="I88" s="65">
        <f>H88*$L$1</f>
        <v>0</v>
      </c>
      <c r="J88" s="52"/>
      <c r="K88" s="73">
        <v>1.2135</v>
      </c>
      <c r="L88" s="153"/>
      <c r="O88" s="114">
        <v>7.96</v>
      </c>
      <c r="P88" s="115">
        <f>O88*0.2</f>
        <v>1.5920000000000001</v>
      </c>
      <c r="Q88" s="115">
        <f>O88-P88</f>
        <v>6.3680000000000003</v>
      </c>
    </row>
    <row r="89" spans="1:20" x14ac:dyDescent="0.3">
      <c r="A89" s="104" t="s">
        <v>56</v>
      </c>
      <c r="B89" s="107" t="s">
        <v>161</v>
      </c>
      <c r="C89" s="104">
        <v>47985</v>
      </c>
      <c r="D89" s="7" t="s">
        <v>265</v>
      </c>
      <c r="E89" s="52" t="s">
        <v>7</v>
      </c>
      <c r="F89" s="89">
        <v>71.150000000000006</v>
      </c>
      <c r="G89" s="8"/>
      <c r="H89" s="65">
        <f t="shared" ref="H89:H94" si="25">F89*G89</f>
        <v>0</v>
      </c>
      <c r="I89" s="65">
        <f t="shared" ref="I89:I124" si="26">H89*$L$1</f>
        <v>0</v>
      </c>
      <c r="J89" s="52"/>
      <c r="K89" s="73">
        <v>1.2135</v>
      </c>
      <c r="O89" s="114">
        <v>10.86</v>
      </c>
      <c r="P89" s="115">
        <f t="shared" ref="P89:P123" si="27">O89*0.2</f>
        <v>2.1720000000000002</v>
      </c>
      <c r="Q89" s="115">
        <f t="shared" ref="Q89:Q123" si="28">O89-P89</f>
        <v>8.6879999999999988</v>
      </c>
    </row>
    <row r="90" spans="1:20" x14ac:dyDescent="0.3">
      <c r="A90" s="104" t="s">
        <v>57</v>
      </c>
      <c r="B90" s="107" t="s">
        <v>161</v>
      </c>
      <c r="C90" s="104">
        <v>43472</v>
      </c>
      <c r="D90" s="7" t="s">
        <v>426</v>
      </c>
      <c r="E90" s="117" t="s">
        <v>7</v>
      </c>
      <c r="F90" s="89">
        <v>36</v>
      </c>
      <c r="G90" s="8"/>
      <c r="H90" s="65">
        <f t="shared" ref="H90" si="29">F90*G90</f>
        <v>0</v>
      </c>
      <c r="I90" s="65">
        <f t="shared" si="26"/>
        <v>0</v>
      </c>
      <c r="J90" s="117"/>
      <c r="K90" s="73">
        <v>1.2135</v>
      </c>
      <c r="O90" s="114"/>
      <c r="P90" s="115"/>
      <c r="Q90" s="115"/>
    </row>
    <row r="91" spans="1:20" x14ac:dyDescent="0.3">
      <c r="A91" s="104" t="s">
        <v>58</v>
      </c>
      <c r="B91" s="107" t="s">
        <v>161</v>
      </c>
      <c r="C91" s="104">
        <v>43465</v>
      </c>
      <c r="D91" s="7" t="s">
        <v>263</v>
      </c>
      <c r="E91" s="52" t="s">
        <v>7</v>
      </c>
      <c r="F91" s="89">
        <v>2</v>
      </c>
      <c r="G91" s="8"/>
      <c r="H91" s="65">
        <f t="shared" si="25"/>
        <v>0</v>
      </c>
      <c r="I91" s="65">
        <f t="shared" si="26"/>
        <v>0</v>
      </c>
      <c r="J91" s="52"/>
      <c r="K91" s="73">
        <v>1.2135</v>
      </c>
      <c r="O91" s="114">
        <v>9.86</v>
      </c>
      <c r="P91" s="115">
        <f t="shared" si="27"/>
        <v>1.972</v>
      </c>
      <c r="Q91" s="115">
        <f t="shared" si="28"/>
        <v>7.8879999999999999</v>
      </c>
    </row>
    <row r="92" spans="1:20" x14ac:dyDescent="0.3">
      <c r="A92" s="104" t="s">
        <v>59</v>
      </c>
      <c r="B92" s="107" t="s">
        <v>161</v>
      </c>
      <c r="C92" s="109">
        <v>43657</v>
      </c>
      <c r="D92" s="72" t="s">
        <v>505</v>
      </c>
      <c r="E92" s="52" t="s">
        <v>136</v>
      </c>
      <c r="F92" s="89">
        <v>27</v>
      </c>
      <c r="G92" s="8"/>
      <c r="H92" s="65">
        <f t="shared" si="25"/>
        <v>0</v>
      </c>
      <c r="I92" s="65">
        <f t="shared" si="26"/>
        <v>0</v>
      </c>
      <c r="J92" s="52"/>
      <c r="K92" s="73">
        <v>1.2135</v>
      </c>
      <c r="O92" s="114">
        <v>219.88</v>
      </c>
      <c r="P92" s="115">
        <f t="shared" si="27"/>
        <v>43.975999999999999</v>
      </c>
      <c r="Q92" s="115">
        <f t="shared" si="28"/>
        <v>175.904</v>
      </c>
    </row>
    <row r="93" spans="1:20" ht="24.6" x14ac:dyDescent="0.3">
      <c r="A93" s="104" t="s">
        <v>60</v>
      </c>
      <c r="B93" s="107" t="s">
        <v>364</v>
      </c>
      <c r="C93" s="109">
        <v>97617</v>
      </c>
      <c r="D93" s="72" t="s">
        <v>508</v>
      </c>
      <c r="E93" s="117" t="s">
        <v>136</v>
      </c>
      <c r="F93" s="89">
        <v>19</v>
      </c>
      <c r="G93" s="8"/>
      <c r="H93" s="65">
        <f t="shared" si="25"/>
        <v>0</v>
      </c>
      <c r="I93" s="65">
        <f t="shared" si="26"/>
        <v>0</v>
      </c>
      <c r="J93" s="117"/>
      <c r="K93" s="73">
        <v>1.2135</v>
      </c>
      <c r="O93" s="114"/>
      <c r="P93" s="115"/>
      <c r="Q93" s="115"/>
    </row>
    <row r="94" spans="1:20" ht="24" x14ac:dyDescent="0.3">
      <c r="A94" s="104" t="s">
        <v>251</v>
      </c>
      <c r="B94" s="107" t="s">
        <v>364</v>
      </c>
      <c r="C94" s="109">
        <v>101876</v>
      </c>
      <c r="D94" s="101" t="s">
        <v>506</v>
      </c>
      <c r="E94" s="52" t="s">
        <v>136</v>
      </c>
      <c r="F94" s="89">
        <v>2</v>
      </c>
      <c r="G94" s="8"/>
      <c r="H94" s="65">
        <f t="shared" si="25"/>
        <v>0</v>
      </c>
      <c r="I94" s="65">
        <f t="shared" si="26"/>
        <v>0</v>
      </c>
      <c r="J94" s="52"/>
      <c r="K94" s="73">
        <v>1.2135</v>
      </c>
      <c r="O94" s="114">
        <v>150.33000000000001</v>
      </c>
      <c r="P94" s="115">
        <f t="shared" si="27"/>
        <v>30.066000000000003</v>
      </c>
      <c r="Q94" s="115">
        <f t="shared" si="28"/>
        <v>120.26400000000001</v>
      </c>
    </row>
    <row r="95" spans="1:20" x14ac:dyDescent="0.3">
      <c r="A95" s="104" t="s">
        <v>252</v>
      </c>
      <c r="B95" s="107" t="s">
        <v>161</v>
      </c>
      <c r="C95" s="109">
        <v>39209</v>
      </c>
      <c r="D95" s="71" t="s">
        <v>266</v>
      </c>
      <c r="E95" s="52" t="s">
        <v>136</v>
      </c>
      <c r="F95" s="89">
        <v>8</v>
      </c>
      <c r="G95" s="8"/>
      <c r="H95" s="65">
        <f>F95*G95</f>
        <v>0</v>
      </c>
      <c r="I95" s="65">
        <f t="shared" si="26"/>
        <v>0</v>
      </c>
      <c r="J95" s="52"/>
      <c r="K95" s="73">
        <v>1.2135</v>
      </c>
      <c r="O95" s="114">
        <v>0.49</v>
      </c>
      <c r="P95" s="115">
        <f t="shared" si="27"/>
        <v>9.8000000000000004E-2</v>
      </c>
      <c r="Q95" s="115">
        <f t="shared" si="28"/>
        <v>0.39200000000000002</v>
      </c>
    </row>
    <row r="96" spans="1:20" x14ac:dyDescent="0.3">
      <c r="A96" s="104" t="s">
        <v>253</v>
      </c>
      <c r="B96" s="107" t="s">
        <v>161</v>
      </c>
      <c r="C96" s="109">
        <v>39175</v>
      </c>
      <c r="D96" s="71" t="s">
        <v>267</v>
      </c>
      <c r="E96" s="52" t="s">
        <v>136</v>
      </c>
      <c r="F96" s="89">
        <v>8</v>
      </c>
      <c r="G96" s="8"/>
      <c r="H96" s="65">
        <f t="shared" ref="H96:H97" si="30">F96*G96</f>
        <v>0</v>
      </c>
      <c r="I96" s="65">
        <f t="shared" si="26"/>
        <v>0</v>
      </c>
      <c r="J96" s="52"/>
      <c r="K96" s="73">
        <v>1.2135</v>
      </c>
      <c r="O96" s="114">
        <v>0.95</v>
      </c>
      <c r="P96" s="115">
        <f t="shared" si="27"/>
        <v>0.19</v>
      </c>
      <c r="Q96" s="115">
        <f t="shared" si="28"/>
        <v>0.76</v>
      </c>
    </row>
    <row r="97" spans="1:17" x14ac:dyDescent="0.3">
      <c r="A97" s="104" t="s">
        <v>254</v>
      </c>
      <c r="B97" s="107" t="s">
        <v>161</v>
      </c>
      <c r="C97" s="104">
        <v>43359</v>
      </c>
      <c r="D97" s="7" t="s">
        <v>268</v>
      </c>
      <c r="E97" s="52" t="s">
        <v>136</v>
      </c>
      <c r="F97" s="89">
        <v>112</v>
      </c>
      <c r="G97" s="8"/>
      <c r="H97" s="65">
        <f t="shared" si="30"/>
        <v>0</v>
      </c>
      <c r="I97" s="65">
        <f t="shared" si="26"/>
        <v>0</v>
      </c>
      <c r="J97" s="52"/>
      <c r="K97" s="73">
        <v>1.2135</v>
      </c>
      <c r="O97" s="114">
        <v>12.57</v>
      </c>
      <c r="P97" s="115">
        <f t="shared" si="27"/>
        <v>2.5140000000000002</v>
      </c>
      <c r="Q97" s="115">
        <f t="shared" si="28"/>
        <v>10.056000000000001</v>
      </c>
    </row>
    <row r="98" spans="1:17" x14ac:dyDescent="0.3">
      <c r="A98" s="104" t="s">
        <v>255</v>
      </c>
      <c r="B98" s="107" t="s">
        <v>161</v>
      </c>
      <c r="C98" s="104">
        <v>43361</v>
      </c>
      <c r="D98" s="7" t="s">
        <v>269</v>
      </c>
      <c r="E98" s="52" t="s">
        <v>136</v>
      </c>
      <c r="F98" s="89">
        <v>8</v>
      </c>
      <c r="G98" s="8"/>
      <c r="H98" s="65">
        <f t="shared" ref="H98:H100" si="31">F98*G98</f>
        <v>0</v>
      </c>
      <c r="I98" s="65">
        <f t="shared" si="26"/>
        <v>0</v>
      </c>
      <c r="J98" s="52"/>
      <c r="K98" s="73">
        <v>1.2135</v>
      </c>
      <c r="O98" s="114">
        <v>23.73</v>
      </c>
      <c r="P98" s="115">
        <f t="shared" si="27"/>
        <v>4.7460000000000004</v>
      </c>
      <c r="Q98" s="115">
        <f t="shared" si="28"/>
        <v>18.984000000000002</v>
      </c>
    </row>
    <row r="99" spans="1:17" x14ac:dyDescent="0.3">
      <c r="A99" s="104" t="s">
        <v>256</v>
      </c>
      <c r="B99" s="107" t="s">
        <v>161</v>
      </c>
      <c r="C99" s="104">
        <v>43451</v>
      </c>
      <c r="D99" s="7" t="s">
        <v>270</v>
      </c>
      <c r="E99" s="52" t="s">
        <v>136</v>
      </c>
      <c r="F99" s="89">
        <v>1</v>
      </c>
      <c r="G99" s="8"/>
      <c r="H99" s="65">
        <f t="shared" si="31"/>
        <v>0</v>
      </c>
      <c r="I99" s="65">
        <f t="shared" si="26"/>
        <v>0</v>
      </c>
      <c r="J99" s="52"/>
      <c r="K99" s="73">
        <v>1.2135</v>
      </c>
      <c r="O99" s="114">
        <v>12.95</v>
      </c>
      <c r="P99" s="115">
        <f t="shared" si="27"/>
        <v>2.59</v>
      </c>
      <c r="Q99" s="115">
        <f t="shared" si="28"/>
        <v>10.36</v>
      </c>
    </row>
    <row r="100" spans="1:17" x14ac:dyDescent="0.3">
      <c r="A100" s="104" t="s">
        <v>257</v>
      </c>
      <c r="B100" s="107" t="s">
        <v>161</v>
      </c>
      <c r="C100" s="104">
        <v>43317</v>
      </c>
      <c r="D100" s="7" t="s">
        <v>271</v>
      </c>
      <c r="E100" s="52" t="s">
        <v>136</v>
      </c>
      <c r="F100" s="89">
        <v>1</v>
      </c>
      <c r="G100" s="8"/>
      <c r="H100" s="65">
        <f t="shared" si="31"/>
        <v>0</v>
      </c>
      <c r="I100" s="65">
        <f t="shared" si="26"/>
        <v>0</v>
      </c>
      <c r="J100" s="52"/>
      <c r="K100" s="73">
        <v>1.2135</v>
      </c>
      <c r="O100" s="114">
        <v>11.87</v>
      </c>
      <c r="P100" s="115">
        <f t="shared" si="27"/>
        <v>2.3740000000000001</v>
      </c>
      <c r="Q100" s="115">
        <f t="shared" si="28"/>
        <v>9.4959999999999987</v>
      </c>
    </row>
    <row r="101" spans="1:17" x14ac:dyDescent="0.3">
      <c r="A101" s="104" t="s">
        <v>258</v>
      </c>
      <c r="B101" s="107" t="s">
        <v>161</v>
      </c>
      <c r="C101" s="104">
        <v>43696</v>
      </c>
      <c r="D101" s="7" t="s">
        <v>272</v>
      </c>
      <c r="E101" s="52" t="s">
        <v>136</v>
      </c>
      <c r="F101" s="89">
        <v>3</v>
      </c>
      <c r="G101" s="8"/>
      <c r="H101" s="65">
        <f>F101*G101</f>
        <v>0</v>
      </c>
      <c r="I101" s="65">
        <f t="shared" si="26"/>
        <v>0</v>
      </c>
      <c r="J101" s="52"/>
      <c r="K101" s="73">
        <v>1.2135</v>
      </c>
      <c r="O101" s="114">
        <v>14.42</v>
      </c>
      <c r="P101" s="115">
        <f t="shared" si="27"/>
        <v>2.8840000000000003</v>
      </c>
      <c r="Q101" s="115">
        <f t="shared" si="28"/>
        <v>11.536</v>
      </c>
    </row>
    <row r="102" spans="1:17" x14ac:dyDescent="0.3">
      <c r="A102" s="104" t="s">
        <v>259</v>
      </c>
      <c r="B102" s="107" t="s">
        <v>161</v>
      </c>
      <c r="C102" s="104">
        <v>40188</v>
      </c>
      <c r="D102" s="7" t="s">
        <v>434</v>
      </c>
      <c r="E102" s="117" t="s">
        <v>7</v>
      </c>
      <c r="F102" s="89">
        <v>156.55000000000001</v>
      </c>
      <c r="G102" s="8"/>
      <c r="H102" s="65">
        <f t="shared" ref="H102" si="32">F102*G102</f>
        <v>0</v>
      </c>
      <c r="I102" s="65">
        <f t="shared" si="26"/>
        <v>0</v>
      </c>
      <c r="J102" s="117"/>
      <c r="K102" s="73">
        <v>1.2135</v>
      </c>
      <c r="O102" s="114"/>
      <c r="P102" s="115"/>
      <c r="Q102" s="115"/>
    </row>
    <row r="103" spans="1:17" x14ac:dyDescent="0.3">
      <c r="A103" s="104" t="s">
        <v>260</v>
      </c>
      <c r="B103" s="107" t="s">
        <v>161</v>
      </c>
      <c r="C103" s="104">
        <v>43327</v>
      </c>
      <c r="D103" s="7" t="s">
        <v>275</v>
      </c>
      <c r="E103" s="52" t="s">
        <v>7</v>
      </c>
      <c r="F103" s="89">
        <v>237</v>
      </c>
      <c r="G103" s="8"/>
      <c r="H103" s="65">
        <f t="shared" ref="H103:H123" si="33">F103*G103</f>
        <v>0</v>
      </c>
      <c r="I103" s="65">
        <f t="shared" si="26"/>
        <v>0</v>
      </c>
      <c r="J103" s="52"/>
      <c r="K103" s="73">
        <v>1.2135</v>
      </c>
      <c r="O103" s="114">
        <v>12.92</v>
      </c>
      <c r="P103" s="115">
        <f t="shared" si="27"/>
        <v>2.5840000000000001</v>
      </c>
      <c r="Q103" s="115">
        <f t="shared" si="28"/>
        <v>10.336</v>
      </c>
    </row>
    <row r="104" spans="1:17" x14ac:dyDescent="0.3">
      <c r="A104" s="104" t="s">
        <v>261</v>
      </c>
      <c r="B104" s="107" t="s">
        <v>161</v>
      </c>
      <c r="C104" s="104">
        <v>40187</v>
      </c>
      <c r="D104" s="7" t="s">
        <v>273</v>
      </c>
      <c r="E104" s="52" t="s">
        <v>7</v>
      </c>
      <c r="F104" s="89">
        <v>1695.9</v>
      </c>
      <c r="G104" s="8"/>
      <c r="H104" s="65">
        <f t="shared" si="33"/>
        <v>0</v>
      </c>
      <c r="I104" s="65">
        <f t="shared" si="26"/>
        <v>0</v>
      </c>
      <c r="J104" s="52"/>
      <c r="K104" s="73">
        <v>1.2135</v>
      </c>
      <c r="O104" s="114">
        <v>4.83</v>
      </c>
      <c r="P104" s="115">
        <f t="shared" si="27"/>
        <v>0.96600000000000008</v>
      </c>
      <c r="Q104" s="115">
        <f t="shared" si="28"/>
        <v>3.8639999999999999</v>
      </c>
    </row>
    <row r="105" spans="1:17" x14ac:dyDescent="0.3">
      <c r="A105" s="104" t="s">
        <v>262</v>
      </c>
      <c r="B105" s="107" t="s">
        <v>161</v>
      </c>
      <c r="C105" s="104">
        <v>43325</v>
      </c>
      <c r="D105" s="7" t="s">
        <v>435</v>
      </c>
      <c r="E105" s="117" t="s">
        <v>7</v>
      </c>
      <c r="F105" s="89">
        <v>108.6</v>
      </c>
      <c r="G105" s="8"/>
      <c r="H105" s="65">
        <f t="shared" si="33"/>
        <v>0</v>
      </c>
      <c r="I105" s="65">
        <f t="shared" si="26"/>
        <v>0</v>
      </c>
      <c r="J105" s="117"/>
      <c r="K105" s="73">
        <v>1.2135</v>
      </c>
      <c r="O105" s="114"/>
      <c r="P105" s="115"/>
      <c r="Q105" s="115"/>
    </row>
    <row r="106" spans="1:17" x14ac:dyDescent="0.3">
      <c r="A106" s="104" t="s">
        <v>278</v>
      </c>
      <c r="B106" s="107" t="s">
        <v>161</v>
      </c>
      <c r="C106" s="104">
        <v>43326</v>
      </c>
      <c r="D106" s="7" t="s">
        <v>274</v>
      </c>
      <c r="E106" s="52" t="s">
        <v>7</v>
      </c>
      <c r="F106" s="89">
        <v>178.2</v>
      </c>
      <c r="G106" s="8"/>
      <c r="H106" s="65">
        <f t="shared" si="33"/>
        <v>0</v>
      </c>
      <c r="I106" s="65">
        <f t="shared" si="26"/>
        <v>0</v>
      </c>
      <c r="J106" s="52"/>
      <c r="K106" s="73">
        <v>1.2135</v>
      </c>
      <c r="O106" s="114">
        <v>10.46</v>
      </c>
      <c r="P106" s="115">
        <f t="shared" si="27"/>
        <v>2.0920000000000001</v>
      </c>
      <c r="Q106" s="115">
        <f t="shared" si="28"/>
        <v>8.3680000000000003</v>
      </c>
    </row>
    <row r="107" spans="1:17" ht="24.6" x14ac:dyDescent="0.3">
      <c r="A107" s="104" t="s">
        <v>279</v>
      </c>
      <c r="B107" s="107" t="s">
        <v>364</v>
      </c>
      <c r="C107" s="109" t="s">
        <v>282</v>
      </c>
      <c r="D107" s="72" t="s">
        <v>283</v>
      </c>
      <c r="E107" s="52" t="s">
        <v>136</v>
      </c>
      <c r="F107" s="89">
        <v>9</v>
      </c>
      <c r="G107" s="8"/>
      <c r="H107" s="65">
        <f t="shared" si="33"/>
        <v>0</v>
      </c>
      <c r="I107" s="65">
        <f t="shared" si="26"/>
        <v>0</v>
      </c>
      <c r="J107" s="52"/>
      <c r="K107" s="73">
        <v>1.2135</v>
      </c>
      <c r="O107" s="114">
        <v>32.130000000000003</v>
      </c>
      <c r="P107" s="115">
        <f t="shared" si="27"/>
        <v>6.426000000000001</v>
      </c>
      <c r="Q107" s="115">
        <f t="shared" si="28"/>
        <v>25.704000000000001</v>
      </c>
    </row>
    <row r="108" spans="1:17" ht="26.4" customHeight="1" x14ac:dyDescent="0.3">
      <c r="A108" s="104" t="s">
        <v>357</v>
      </c>
      <c r="B108" s="107" t="s">
        <v>364</v>
      </c>
      <c r="C108" s="109">
        <v>91953</v>
      </c>
      <c r="D108" s="51" t="s">
        <v>281</v>
      </c>
      <c r="E108" s="52" t="s">
        <v>136</v>
      </c>
      <c r="F108" s="89">
        <v>13</v>
      </c>
      <c r="G108" s="8"/>
      <c r="H108" s="65">
        <f t="shared" ref="H108:H111" si="34">F108*G108</f>
        <v>0</v>
      </c>
      <c r="I108" s="65">
        <f t="shared" si="26"/>
        <v>0</v>
      </c>
      <c r="J108" s="52"/>
      <c r="K108" s="73">
        <v>1.2135</v>
      </c>
      <c r="O108" s="114">
        <v>25.95</v>
      </c>
      <c r="P108" s="115">
        <f t="shared" si="27"/>
        <v>5.19</v>
      </c>
      <c r="Q108" s="115">
        <f t="shared" si="28"/>
        <v>20.759999999999998</v>
      </c>
    </row>
    <row r="109" spans="1:17" ht="24.6" x14ac:dyDescent="0.3">
      <c r="A109" s="104" t="s">
        <v>358</v>
      </c>
      <c r="B109" s="107" t="s">
        <v>364</v>
      </c>
      <c r="C109" s="109" t="s">
        <v>284</v>
      </c>
      <c r="D109" s="72" t="s">
        <v>285</v>
      </c>
      <c r="E109" s="52" t="s">
        <v>136</v>
      </c>
      <c r="F109" s="89">
        <v>3</v>
      </c>
      <c r="G109" s="8"/>
      <c r="H109" s="65">
        <f t="shared" si="34"/>
        <v>0</v>
      </c>
      <c r="I109" s="65">
        <f t="shared" si="26"/>
        <v>0</v>
      </c>
      <c r="J109" s="52"/>
      <c r="K109" s="73">
        <v>1.2135</v>
      </c>
      <c r="O109" s="114">
        <v>40.46</v>
      </c>
      <c r="P109" s="115">
        <f t="shared" si="27"/>
        <v>8.0920000000000005</v>
      </c>
      <c r="Q109" s="115">
        <f t="shared" si="28"/>
        <v>32.368000000000002</v>
      </c>
    </row>
    <row r="110" spans="1:17" ht="24.6" x14ac:dyDescent="0.3">
      <c r="A110" s="104" t="s">
        <v>359</v>
      </c>
      <c r="B110" s="107" t="s">
        <v>364</v>
      </c>
      <c r="C110" s="109" t="s">
        <v>286</v>
      </c>
      <c r="D110" s="72" t="s">
        <v>287</v>
      </c>
      <c r="E110" s="52" t="s">
        <v>136</v>
      </c>
      <c r="F110" s="89">
        <v>1</v>
      </c>
      <c r="G110" s="8"/>
      <c r="H110" s="65">
        <f t="shared" ref="H110" si="35">F110*G110</f>
        <v>0</v>
      </c>
      <c r="I110" s="65">
        <f t="shared" si="26"/>
        <v>0</v>
      </c>
      <c r="J110" s="52"/>
      <c r="K110" s="73">
        <v>1.2135</v>
      </c>
      <c r="O110" s="114">
        <v>55.98</v>
      </c>
      <c r="P110" s="115">
        <f t="shared" si="27"/>
        <v>11.196</v>
      </c>
      <c r="Q110" s="115">
        <f t="shared" si="28"/>
        <v>44.783999999999999</v>
      </c>
    </row>
    <row r="111" spans="1:17" ht="24" x14ac:dyDescent="0.3">
      <c r="A111" s="104" t="s">
        <v>360</v>
      </c>
      <c r="B111" s="107" t="s">
        <v>364</v>
      </c>
      <c r="C111" s="104">
        <v>92005</v>
      </c>
      <c r="D111" s="11" t="s">
        <v>276</v>
      </c>
      <c r="E111" s="52" t="s">
        <v>136</v>
      </c>
      <c r="F111" s="89">
        <v>6</v>
      </c>
      <c r="G111" s="8"/>
      <c r="H111" s="65">
        <f t="shared" si="34"/>
        <v>0</v>
      </c>
      <c r="I111" s="65">
        <f t="shared" si="26"/>
        <v>0</v>
      </c>
      <c r="J111" s="52"/>
      <c r="K111" s="73">
        <v>1.2135</v>
      </c>
      <c r="O111" s="114">
        <v>55.38</v>
      </c>
      <c r="P111" s="115">
        <f t="shared" si="27"/>
        <v>11.076000000000001</v>
      </c>
      <c r="Q111" s="115">
        <f t="shared" si="28"/>
        <v>44.304000000000002</v>
      </c>
    </row>
    <row r="112" spans="1:17" ht="24" x14ac:dyDescent="0.3">
      <c r="A112" s="104" t="s">
        <v>361</v>
      </c>
      <c r="B112" s="107" t="s">
        <v>364</v>
      </c>
      <c r="C112" s="104">
        <v>91997</v>
      </c>
      <c r="D112" s="11" t="s">
        <v>277</v>
      </c>
      <c r="E112" s="52" t="s">
        <v>136</v>
      </c>
      <c r="F112" s="89">
        <v>66</v>
      </c>
      <c r="G112" s="8"/>
      <c r="H112" s="65">
        <f t="shared" ref="H112:H122" si="36">F112*G112</f>
        <v>0</v>
      </c>
      <c r="I112" s="65">
        <f t="shared" si="26"/>
        <v>0</v>
      </c>
      <c r="J112" s="52"/>
      <c r="K112" s="73">
        <v>1.2135</v>
      </c>
      <c r="O112" s="114">
        <v>33.17</v>
      </c>
      <c r="P112" s="115">
        <f t="shared" si="27"/>
        <v>6.6340000000000003</v>
      </c>
      <c r="Q112" s="115">
        <f t="shared" si="28"/>
        <v>26.536000000000001</v>
      </c>
    </row>
    <row r="113" spans="1:20" ht="24" x14ac:dyDescent="0.3">
      <c r="A113" s="104" t="s">
        <v>280</v>
      </c>
      <c r="B113" s="107" t="s">
        <v>364</v>
      </c>
      <c r="C113" s="104">
        <v>91996</v>
      </c>
      <c r="D113" s="128" t="s">
        <v>449</v>
      </c>
      <c r="E113" s="117" t="s">
        <v>136</v>
      </c>
      <c r="F113" s="89">
        <v>6</v>
      </c>
      <c r="G113" s="8"/>
      <c r="H113" s="65">
        <f t="shared" si="36"/>
        <v>0</v>
      </c>
      <c r="I113" s="65">
        <f t="shared" si="26"/>
        <v>0</v>
      </c>
      <c r="J113" s="117"/>
      <c r="K113" s="73">
        <v>1.2135</v>
      </c>
      <c r="O113" s="114"/>
      <c r="P113" s="115"/>
      <c r="Q113" s="115"/>
    </row>
    <row r="114" spans="1:20" x14ac:dyDescent="0.3">
      <c r="A114" s="104" t="s">
        <v>439</v>
      </c>
      <c r="B114" s="107" t="s">
        <v>161</v>
      </c>
      <c r="C114" s="104">
        <v>43422</v>
      </c>
      <c r="D114" s="128" t="s">
        <v>436</v>
      </c>
      <c r="E114" s="117" t="s">
        <v>136</v>
      </c>
      <c r="F114" s="89">
        <v>2</v>
      </c>
      <c r="G114" s="8"/>
      <c r="H114" s="65">
        <f t="shared" ref="H114:H116" si="37">F114*G114</f>
        <v>0</v>
      </c>
      <c r="I114" s="65">
        <f t="shared" si="26"/>
        <v>0</v>
      </c>
      <c r="J114" s="117"/>
      <c r="K114" s="73">
        <v>1.2135</v>
      </c>
      <c r="O114" s="114"/>
      <c r="P114" s="115"/>
      <c r="Q114" s="115"/>
    </row>
    <row r="115" spans="1:20" x14ac:dyDescent="0.3">
      <c r="A115" s="104" t="s">
        <v>440</v>
      </c>
      <c r="B115" s="107" t="s">
        <v>161</v>
      </c>
      <c r="C115" s="104">
        <v>43633</v>
      </c>
      <c r="D115" s="128" t="s">
        <v>437</v>
      </c>
      <c r="E115" s="117" t="s">
        <v>136</v>
      </c>
      <c r="F115" s="89">
        <v>5</v>
      </c>
      <c r="G115" s="8"/>
      <c r="H115" s="65">
        <f t="shared" si="37"/>
        <v>0</v>
      </c>
      <c r="I115" s="65">
        <f t="shared" si="26"/>
        <v>0</v>
      </c>
      <c r="J115" s="117"/>
      <c r="K115" s="73">
        <v>1.2135</v>
      </c>
      <c r="O115" s="114"/>
      <c r="P115" s="115"/>
      <c r="Q115" s="115"/>
    </row>
    <row r="116" spans="1:20" x14ac:dyDescent="0.3">
      <c r="A116" s="104" t="s">
        <v>441</v>
      </c>
      <c r="B116" s="107" t="s">
        <v>161</v>
      </c>
      <c r="C116" s="104">
        <v>43631</v>
      </c>
      <c r="D116" s="128" t="s">
        <v>438</v>
      </c>
      <c r="E116" s="117" t="s">
        <v>136</v>
      </c>
      <c r="F116" s="89">
        <v>3</v>
      </c>
      <c r="G116" s="8"/>
      <c r="H116" s="65">
        <f t="shared" si="37"/>
        <v>0</v>
      </c>
      <c r="I116" s="65">
        <f t="shared" si="26"/>
        <v>0</v>
      </c>
      <c r="J116" s="117"/>
      <c r="K116" s="73">
        <v>1.2135</v>
      </c>
      <c r="O116" s="114"/>
      <c r="P116" s="115"/>
      <c r="Q116" s="115"/>
    </row>
    <row r="117" spans="1:20" ht="24" x14ac:dyDescent="0.3">
      <c r="A117" s="104" t="s">
        <v>442</v>
      </c>
      <c r="B117" s="107" t="s">
        <v>364</v>
      </c>
      <c r="C117" s="109" t="s">
        <v>288</v>
      </c>
      <c r="D117" s="51" t="s">
        <v>289</v>
      </c>
      <c r="E117" s="52" t="s">
        <v>136</v>
      </c>
      <c r="F117" s="89">
        <v>2</v>
      </c>
      <c r="G117" s="8"/>
      <c r="H117" s="65">
        <f t="shared" si="36"/>
        <v>0</v>
      </c>
      <c r="I117" s="65">
        <f t="shared" si="26"/>
        <v>0</v>
      </c>
      <c r="J117" s="52"/>
      <c r="K117" s="73">
        <v>1.2135</v>
      </c>
      <c r="O117" s="114">
        <v>11.7</v>
      </c>
      <c r="P117" s="115">
        <f t="shared" si="27"/>
        <v>2.34</v>
      </c>
      <c r="Q117" s="115">
        <f t="shared" si="28"/>
        <v>9.36</v>
      </c>
    </row>
    <row r="118" spans="1:20" ht="24" x14ac:dyDescent="0.3">
      <c r="A118" s="104" t="s">
        <v>443</v>
      </c>
      <c r="B118" s="107" t="s">
        <v>364</v>
      </c>
      <c r="C118" s="109" t="s">
        <v>290</v>
      </c>
      <c r="D118" s="51" t="s">
        <v>291</v>
      </c>
      <c r="E118" s="52" t="s">
        <v>136</v>
      </c>
      <c r="F118" s="89">
        <v>5</v>
      </c>
      <c r="G118" s="8"/>
      <c r="H118" s="65">
        <f t="shared" si="36"/>
        <v>0</v>
      </c>
      <c r="I118" s="65">
        <f t="shared" si="26"/>
        <v>0</v>
      </c>
      <c r="J118" s="52"/>
      <c r="K118" s="73">
        <v>1.2135</v>
      </c>
      <c r="O118" s="114">
        <v>12.31</v>
      </c>
      <c r="P118" s="115">
        <f t="shared" si="27"/>
        <v>2.4620000000000002</v>
      </c>
      <c r="Q118" s="115">
        <f t="shared" si="28"/>
        <v>9.8480000000000008</v>
      </c>
    </row>
    <row r="119" spans="1:20" x14ac:dyDescent="0.3">
      <c r="A119" s="104" t="s">
        <v>444</v>
      </c>
      <c r="B119" s="107" t="s">
        <v>364</v>
      </c>
      <c r="C119" s="109">
        <v>93662</v>
      </c>
      <c r="D119" s="51" t="s">
        <v>431</v>
      </c>
      <c r="E119" s="117" t="s">
        <v>136</v>
      </c>
      <c r="F119" s="89">
        <v>6</v>
      </c>
      <c r="G119" s="8"/>
      <c r="H119" s="65">
        <f t="shared" si="36"/>
        <v>0</v>
      </c>
      <c r="I119" s="65">
        <f t="shared" si="26"/>
        <v>0</v>
      </c>
      <c r="J119" s="117"/>
      <c r="K119" s="73">
        <v>1.2135</v>
      </c>
      <c r="O119" s="114"/>
      <c r="P119" s="115"/>
      <c r="Q119" s="115"/>
    </row>
    <row r="120" spans="1:20" x14ac:dyDescent="0.3">
      <c r="A120" s="104" t="s">
        <v>445</v>
      </c>
      <c r="B120" s="107" t="s">
        <v>364</v>
      </c>
      <c r="C120" s="109">
        <v>93663</v>
      </c>
      <c r="D120" s="51" t="s">
        <v>432</v>
      </c>
      <c r="E120" s="117" t="s">
        <v>136</v>
      </c>
      <c r="F120" s="89">
        <v>6</v>
      </c>
      <c r="G120" s="8"/>
      <c r="H120" s="65">
        <f t="shared" si="36"/>
        <v>0</v>
      </c>
      <c r="I120" s="65">
        <f t="shared" si="26"/>
        <v>0</v>
      </c>
      <c r="J120" s="117"/>
      <c r="K120" s="73">
        <v>1.2135</v>
      </c>
      <c r="O120" s="114"/>
      <c r="P120" s="115"/>
      <c r="Q120" s="115"/>
    </row>
    <row r="121" spans="1:20" ht="24" x14ac:dyDescent="0.3">
      <c r="A121" s="104" t="s">
        <v>446</v>
      </c>
      <c r="B121" s="107" t="s">
        <v>364</v>
      </c>
      <c r="C121" s="109" t="s">
        <v>292</v>
      </c>
      <c r="D121" s="51" t="s">
        <v>293</v>
      </c>
      <c r="E121" s="117" t="s">
        <v>136</v>
      </c>
      <c r="F121" s="89">
        <v>4</v>
      </c>
      <c r="G121" s="8"/>
      <c r="H121" s="65">
        <f t="shared" si="36"/>
        <v>0</v>
      </c>
      <c r="I121" s="65">
        <f t="shared" si="26"/>
        <v>0</v>
      </c>
      <c r="J121" s="52"/>
      <c r="K121" s="73">
        <v>1.2135</v>
      </c>
      <c r="O121" s="114">
        <v>15.02</v>
      </c>
      <c r="P121" s="115">
        <f t="shared" si="27"/>
        <v>3.004</v>
      </c>
      <c r="Q121" s="115">
        <f t="shared" si="28"/>
        <v>12.016</v>
      </c>
    </row>
    <row r="122" spans="1:20" x14ac:dyDescent="0.3">
      <c r="A122" s="104" t="s">
        <v>447</v>
      </c>
      <c r="B122" s="107" t="s">
        <v>364</v>
      </c>
      <c r="C122" s="109">
        <v>93665</v>
      </c>
      <c r="D122" s="51" t="s">
        <v>433</v>
      </c>
      <c r="E122" s="117" t="s">
        <v>136</v>
      </c>
      <c r="F122" s="89">
        <v>2</v>
      </c>
      <c r="G122" s="8"/>
      <c r="H122" s="65">
        <f t="shared" si="36"/>
        <v>0</v>
      </c>
      <c r="I122" s="65">
        <f t="shared" si="26"/>
        <v>0</v>
      </c>
      <c r="J122" s="117"/>
      <c r="K122" s="73">
        <v>1.2135</v>
      </c>
      <c r="O122" s="114"/>
      <c r="P122" s="115"/>
      <c r="Q122" s="115"/>
    </row>
    <row r="123" spans="1:20" ht="15" customHeight="1" x14ac:dyDescent="0.3">
      <c r="A123" s="104" t="s">
        <v>448</v>
      </c>
      <c r="B123" s="107" t="s">
        <v>364</v>
      </c>
      <c r="C123" s="109" t="s">
        <v>294</v>
      </c>
      <c r="D123" s="51" t="s">
        <v>295</v>
      </c>
      <c r="E123" s="52" t="s">
        <v>136</v>
      </c>
      <c r="F123" s="89">
        <v>3</v>
      </c>
      <c r="G123" s="8"/>
      <c r="H123" s="65">
        <f t="shared" si="33"/>
        <v>0</v>
      </c>
      <c r="I123" s="65">
        <f t="shared" si="26"/>
        <v>0</v>
      </c>
      <c r="J123" s="52"/>
      <c r="K123" s="73">
        <v>1.2135</v>
      </c>
      <c r="O123" s="114">
        <v>73.510000000000005</v>
      </c>
      <c r="P123" s="115">
        <f t="shared" si="27"/>
        <v>14.702000000000002</v>
      </c>
      <c r="Q123" s="115">
        <f t="shared" si="28"/>
        <v>58.808000000000007</v>
      </c>
    </row>
    <row r="124" spans="1:20" ht="36" x14ac:dyDescent="0.3">
      <c r="A124" s="104" t="s">
        <v>476</v>
      </c>
      <c r="B124" s="107" t="s">
        <v>364</v>
      </c>
      <c r="C124" s="109">
        <v>101512</v>
      </c>
      <c r="D124" s="51" t="s">
        <v>517</v>
      </c>
      <c r="E124" s="117" t="s">
        <v>136</v>
      </c>
      <c r="F124" s="89">
        <v>1</v>
      </c>
      <c r="G124" s="8"/>
      <c r="H124" s="65">
        <f t="shared" ref="H124" si="38">F124*G124</f>
        <v>0</v>
      </c>
      <c r="I124" s="65">
        <f t="shared" si="26"/>
        <v>0</v>
      </c>
      <c r="J124" s="117"/>
      <c r="K124" s="73">
        <v>1.2135</v>
      </c>
      <c r="O124" s="114"/>
      <c r="P124" s="115"/>
      <c r="Q124" s="115"/>
    </row>
    <row r="125" spans="1:20" s="123" customFormat="1" x14ac:dyDescent="0.3">
      <c r="A125" s="113">
        <v>14</v>
      </c>
      <c r="B125" s="132"/>
      <c r="C125" s="113"/>
      <c r="D125" s="187" t="s">
        <v>86</v>
      </c>
      <c r="E125" s="188"/>
      <c r="F125" s="188"/>
      <c r="G125" s="188"/>
      <c r="H125" s="189"/>
      <c r="I125" s="136">
        <f>SUM(I131:I161)</f>
        <v>0</v>
      </c>
      <c r="J125" s="137"/>
      <c r="K125" s="74"/>
      <c r="L125" s="133"/>
      <c r="M125" s="133"/>
      <c r="N125" s="133"/>
      <c r="O125" s="73"/>
      <c r="P125" s="73"/>
      <c r="Q125" s="73"/>
      <c r="R125" s="133"/>
      <c r="S125" s="133"/>
      <c r="T125" s="133"/>
    </row>
    <row r="126" spans="1:20" s="123" customFormat="1" x14ac:dyDescent="0.3">
      <c r="A126" s="113" t="s">
        <v>61</v>
      </c>
      <c r="B126" s="107" t="s">
        <v>161</v>
      </c>
      <c r="C126" s="113">
        <v>43118</v>
      </c>
      <c r="D126" s="117" t="s">
        <v>394</v>
      </c>
      <c r="E126" s="117" t="s">
        <v>7</v>
      </c>
      <c r="F126" s="125">
        <v>19</v>
      </c>
      <c r="G126" s="126"/>
      <c r="H126" s="124">
        <f>F126*G126</f>
        <v>0</v>
      </c>
      <c r="I126" s="124">
        <f>H126*$L$1</f>
        <v>0</v>
      </c>
      <c r="J126" s="122"/>
      <c r="K126" s="74"/>
      <c r="L126" s="133"/>
      <c r="M126" s="133"/>
      <c r="N126" s="133"/>
      <c r="O126" s="73"/>
      <c r="P126" s="73"/>
      <c r="Q126" s="73"/>
      <c r="R126" s="133"/>
      <c r="S126" s="133"/>
      <c r="T126" s="133"/>
    </row>
    <row r="127" spans="1:20" s="123" customFormat="1" x14ac:dyDescent="0.3">
      <c r="A127" s="113" t="s">
        <v>62</v>
      </c>
      <c r="B127" s="107" t="s">
        <v>161</v>
      </c>
      <c r="C127" s="113">
        <v>43047</v>
      </c>
      <c r="D127" s="117" t="s">
        <v>395</v>
      </c>
      <c r="E127" s="117" t="s">
        <v>136</v>
      </c>
      <c r="F127" s="125">
        <v>2</v>
      </c>
      <c r="G127" s="126"/>
      <c r="H127" s="124">
        <f t="shared" ref="H127:H129" si="39">F127*G127</f>
        <v>0</v>
      </c>
      <c r="I127" s="124">
        <f t="shared" ref="I127:I161" si="40">H127*$L$1</f>
        <v>0</v>
      </c>
      <c r="J127" s="122"/>
      <c r="K127" s="74"/>
      <c r="L127" s="133"/>
      <c r="M127" s="133"/>
      <c r="N127" s="133"/>
      <c r="O127" s="73"/>
      <c r="P127" s="73"/>
      <c r="Q127" s="73"/>
      <c r="R127" s="133"/>
      <c r="S127" s="133"/>
      <c r="T127" s="133"/>
    </row>
    <row r="128" spans="1:20" s="123" customFormat="1" x14ac:dyDescent="0.3">
      <c r="A128" s="113" t="s">
        <v>98</v>
      </c>
      <c r="B128" s="107" t="s">
        <v>161</v>
      </c>
      <c r="C128" s="113">
        <v>43061</v>
      </c>
      <c r="D128" s="117" t="s">
        <v>396</v>
      </c>
      <c r="E128" s="117" t="s">
        <v>136</v>
      </c>
      <c r="F128" s="125">
        <v>3</v>
      </c>
      <c r="G128" s="126"/>
      <c r="H128" s="124">
        <f t="shared" si="39"/>
        <v>0</v>
      </c>
      <c r="I128" s="124">
        <f t="shared" si="40"/>
        <v>0</v>
      </c>
      <c r="J128" s="122"/>
      <c r="K128" s="74"/>
      <c r="L128" s="133"/>
      <c r="M128" s="133"/>
      <c r="N128" s="133"/>
      <c r="O128" s="73"/>
      <c r="P128" s="73"/>
      <c r="Q128" s="73"/>
      <c r="R128" s="133"/>
      <c r="S128" s="133"/>
      <c r="T128" s="133"/>
    </row>
    <row r="129" spans="1:20" s="123" customFormat="1" x14ac:dyDescent="0.3">
      <c r="A129" s="113" t="s">
        <v>146</v>
      </c>
      <c r="B129" s="107" t="s">
        <v>161</v>
      </c>
      <c r="C129" s="113">
        <v>43457</v>
      </c>
      <c r="D129" s="117" t="s">
        <v>397</v>
      </c>
      <c r="E129" s="117" t="s">
        <v>136</v>
      </c>
      <c r="F129" s="125">
        <v>1</v>
      </c>
      <c r="G129" s="126"/>
      <c r="H129" s="124">
        <f t="shared" si="39"/>
        <v>0</v>
      </c>
      <c r="I129" s="124">
        <f t="shared" si="40"/>
        <v>0</v>
      </c>
      <c r="J129" s="122"/>
      <c r="K129" s="74"/>
      <c r="L129" s="133"/>
      <c r="M129" s="133"/>
      <c r="N129" s="133"/>
      <c r="O129" s="73"/>
      <c r="P129" s="73"/>
      <c r="Q129" s="73"/>
      <c r="R129" s="133"/>
      <c r="S129" s="133"/>
      <c r="T129" s="133"/>
    </row>
    <row r="130" spans="1:20" s="123" customFormat="1" x14ac:dyDescent="0.3">
      <c r="A130" s="113" t="s">
        <v>147</v>
      </c>
      <c r="B130" s="107" t="s">
        <v>161</v>
      </c>
      <c r="C130" s="113">
        <v>42935</v>
      </c>
      <c r="D130" s="117" t="s">
        <v>398</v>
      </c>
      <c r="E130" s="117" t="s">
        <v>399</v>
      </c>
      <c r="F130" s="125">
        <v>1</v>
      </c>
      <c r="G130" s="126"/>
      <c r="H130" s="124">
        <f t="shared" ref="H130" si="41">F130*G130</f>
        <v>0</v>
      </c>
      <c r="I130" s="124">
        <f t="shared" si="40"/>
        <v>0</v>
      </c>
      <c r="J130" s="122"/>
      <c r="K130" s="74"/>
      <c r="L130" s="133"/>
      <c r="M130" s="133"/>
      <c r="N130" s="133"/>
      <c r="O130" s="73"/>
      <c r="P130" s="73"/>
      <c r="Q130" s="73"/>
      <c r="R130" s="133"/>
      <c r="S130" s="133"/>
      <c r="T130" s="133"/>
    </row>
    <row r="131" spans="1:20" x14ac:dyDescent="0.3">
      <c r="A131" s="113" t="s">
        <v>148</v>
      </c>
      <c r="B131" s="107" t="s">
        <v>161</v>
      </c>
      <c r="C131" s="104">
        <v>43118</v>
      </c>
      <c r="D131" s="7" t="s">
        <v>145</v>
      </c>
      <c r="E131" s="7" t="s">
        <v>7</v>
      </c>
      <c r="F131" s="86">
        <v>52</v>
      </c>
      <c r="G131" s="8"/>
      <c r="H131" s="124">
        <f>F131*G131</f>
        <v>0</v>
      </c>
      <c r="I131" s="124">
        <f t="shared" si="40"/>
        <v>0</v>
      </c>
      <c r="J131" s="52"/>
      <c r="K131" s="73"/>
      <c r="O131" s="114">
        <v>13.68</v>
      </c>
      <c r="P131" s="115">
        <f>O131*0.2</f>
        <v>2.7360000000000002</v>
      </c>
      <c r="Q131" s="115">
        <f>O131-P131</f>
        <v>10.943999999999999</v>
      </c>
    </row>
    <row r="132" spans="1:20" x14ac:dyDescent="0.3">
      <c r="A132" s="113" t="s">
        <v>149</v>
      </c>
      <c r="B132" s="107" t="s">
        <v>161</v>
      </c>
      <c r="C132" s="104">
        <v>43119</v>
      </c>
      <c r="D132" s="7" t="s">
        <v>200</v>
      </c>
      <c r="E132" s="7" t="s">
        <v>7</v>
      </c>
      <c r="F132" s="86">
        <v>6.3</v>
      </c>
      <c r="G132" s="8"/>
      <c r="H132" s="124">
        <f>F132*G132</f>
        <v>0</v>
      </c>
      <c r="I132" s="124">
        <f t="shared" si="40"/>
        <v>0</v>
      </c>
      <c r="J132" s="52"/>
      <c r="K132" s="73"/>
      <c r="O132" s="114">
        <v>27.87</v>
      </c>
      <c r="P132" s="115">
        <f>O132*0.2</f>
        <v>5.5740000000000007</v>
      </c>
      <c r="Q132" s="115">
        <f>O132-P132</f>
        <v>22.295999999999999</v>
      </c>
    </row>
    <row r="133" spans="1:20" x14ac:dyDescent="0.3">
      <c r="A133" s="113" t="s">
        <v>150</v>
      </c>
      <c r="B133" s="107" t="s">
        <v>161</v>
      </c>
      <c r="C133" s="104">
        <v>43120</v>
      </c>
      <c r="D133" s="7" t="s">
        <v>201</v>
      </c>
      <c r="E133" s="7" t="s">
        <v>7</v>
      </c>
      <c r="F133" s="86">
        <v>7.3</v>
      </c>
      <c r="G133" s="8"/>
      <c r="H133" s="124">
        <f>F133*G133</f>
        <v>0</v>
      </c>
      <c r="I133" s="124">
        <f t="shared" si="40"/>
        <v>0</v>
      </c>
      <c r="J133" s="52"/>
      <c r="K133" s="73"/>
      <c r="O133" s="114">
        <v>30.87</v>
      </c>
      <c r="P133" s="115">
        <f>O133*0.2</f>
        <v>6.1740000000000004</v>
      </c>
      <c r="Q133" s="115">
        <f>O133-P133</f>
        <v>24.696000000000002</v>
      </c>
    </row>
    <row r="134" spans="1:20" x14ac:dyDescent="0.3">
      <c r="A134" s="113" t="s">
        <v>151</v>
      </c>
      <c r="B134" s="107" t="s">
        <v>161</v>
      </c>
      <c r="C134" s="104">
        <v>42932</v>
      </c>
      <c r="D134" s="64" t="s">
        <v>165</v>
      </c>
      <c r="E134" s="7" t="s">
        <v>136</v>
      </c>
      <c r="F134" s="86">
        <v>6</v>
      </c>
      <c r="G134" s="8"/>
      <c r="H134" s="124">
        <f t="shared" ref="H134:H141" si="42">F134*G134</f>
        <v>0</v>
      </c>
      <c r="I134" s="124">
        <f t="shared" si="40"/>
        <v>0</v>
      </c>
      <c r="J134" s="52"/>
      <c r="K134" s="73"/>
      <c r="O134" s="114">
        <v>92.27</v>
      </c>
      <c r="P134" s="115">
        <f t="shared" ref="P134:P161" si="43">O134*0.2</f>
        <v>18.454000000000001</v>
      </c>
      <c r="Q134" s="115">
        <f t="shared" ref="Q134:Q161" si="44">O134-P134</f>
        <v>73.816000000000003</v>
      </c>
    </row>
    <row r="135" spans="1:20" x14ac:dyDescent="0.3">
      <c r="A135" s="113" t="s">
        <v>152</v>
      </c>
      <c r="B135" s="107" t="s">
        <v>161</v>
      </c>
      <c r="C135" s="104">
        <v>42939</v>
      </c>
      <c r="D135" s="64" t="s">
        <v>166</v>
      </c>
      <c r="E135" s="7" t="s">
        <v>136</v>
      </c>
      <c r="F135" s="86">
        <f>2+1+1</f>
        <v>4</v>
      </c>
      <c r="G135" s="8"/>
      <c r="H135" s="124">
        <f t="shared" si="42"/>
        <v>0</v>
      </c>
      <c r="I135" s="124">
        <f t="shared" si="40"/>
        <v>0</v>
      </c>
      <c r="J135" s="52"/>
      <c r="K135" s="73"/>
      <c r="O135" s="114">
        <v>79.88</v>
      </c>
      <c r="P135" s="115">
        <f t="shared" si="43"/>
        <v>15.975999999999999</v>
      </c>
      <c r="Q135" s="115">
        <f t="shared" si="44"/>
        <v>63.903999999999996</v>
      </c>
    </row>
    <row r="136" spans="1:20" x14ac:dyDescent="0.3">
      <c r="A136" s="113" t="s">
        <v>153</v>
      </c>
      <c r="B136" s="107" t="s">
        <v>161</v>
      </c>
      <c r="C136" s="104">
        <v>43042</v>
      </c>
      <c r="D136" s="64" t="s">
        <v>167</v>
      </c>
      <c r="E136" s="7" t="s">
        <v>136</v>
      </c>
      <c r="F136" s="86">
        <v>6</v>
      </c>
      <c r="G136" s="8"/>
      <c r="H136" s="124">
        <f t="shared" si="42"/>
        <v>0</v>
      </c>
      <c r="I136" s="124">
        <f t="shared" si="40"/>
        <v>0</v>
      </c>
      <c r="J136" s="52"/>
      <c r="K136" s="73"/>
      <c r="O136" s="114">
        <v>14.28</v>
      </c>
      <c r="P136" s="115">
        <f t="shared" si="43"/>
        <v>2.8559999999999999</v>
      </c>
      <c r="Q136" s="115">
        <f t="shared" si="44"/>
        <v>11.423999999999999</v>
      </c>
    </row>
    <row r="137" spans="1:20" x14ac:dyDescent="0.3">
      <c r="A137" s="113" t="s">
        <v>154</v>
      </c>
      <c r="B137" s="107" t="s">
        <v>161</v>
      </c>
      <c r="C137" s="104">
        <v>42993</v>
      </c>
      <c r="D137" s="64" t="s">
        <v>168</v>
      </c>
      <c r="E137" s="7" t="s">
        <v>136</v>
      </c>
      <c r="F137" s="86">
        <v>12</v>
      </c>
      <c r="G137" s="8"/>
      <c r="H137" s="124">
        <f t="shared" si="42"/>
        <v>0</v>
      </c>
      <c r="I137" s="124">
        <f t="shared" si="40"/>
        <v>0</v>
      </c>
      <c r="J137" s="52"/>
      <c r="K137" s="73"/>
      <c r="O137" s="114">
        <v>13.73</v>
      </c>
      <c r="P137" s="115">
        <f t="shared" si="43"/>
        <v>2.7460000000000004</v>
      </c>
      <c r="Q137" s="115">
        <f t="shared" si="44"/>
        <v>10.984</v>
      </c>
    </row>
    <row r="138" spans="1:20" x14ac:dyDescent="0.3">
      <c r="A138" s="113" t="s">
        <v>155</v>
      </c>
      <c r="B138" s="107" t="s">
        <v>161</v>
      </c>
      <c r="C138" s="104">
        <v>42996</v>
      </c>
      <c r="D138" s="64" t="s">
        <v>188</v>
      </c>
      <c r="E138" s="7" t="s">
        <v>136</v>
      </c>
      <c r="F138" s="86">
        <v>1</v>
      </c>
      <c r="G138" s="8"/>
      <c r="H138" s="124">
        <f>F138*G138</f>
        <v>0</v>
      </c>
      <c r="I138" s="124">
        <f t="shared" si="40"/>
        <v>0</v>
      </c>
      <c r="J138" s="52"/>
      <c r="K138" s="73"/>
      <c r="O138" s="116">
        <v>20.05</v>
      </c>
      <c r="P138" s="115">
        <f>O138*0.2</f>
        <v>4.0100000000000007</v>
      </c>
      <c r="Q138" s="115">
        <f>O138-P138</f>
        <v>16.04</v>
      </c>
    </row>
    <row r="139" spans="1:20" x14ac:dyDescent="0.3">
      <c r="A139" s="113" t="s">
        <v>156</v>
      </c>
      <c r="B139" s="107" t="s">
        <v>161</v>
      </c>
      <c r="C139" s="104">
        <v>42987</v>
      </c>
      <c r="D139" s="7" t="s">
        <v>194</v>
      </c>
      <c r="E139" s="7" t="s">
        <v>136</v>
      </c>
      <c r="F139" s="86">
        <v>4</v>
      </c>
      <c r="G139" s="8"/>
      <c r="H139" s="124">
        <f>F139*G139</f>
        <v>0</v>
      </c>
      <c r="I139" s="124">
        <f t="shared" si="40"/>
        <v>0</v>
      </c>
      <c r="J139" s="52"/>
      <c r="K139" s="73"/>
      <c r="O139" s="114">
        <v>50.52</v>
      </c>
      <c r="P139" s="115">
        <f>O139*0.2</f>
        <v>10.104000000000001</v>
      </c>
      <c r="Q139" s="115">
        <f>O139-P139</f>
        <v>40.416000000000004</v>
      </c>
    </row>
    <row r="140" spans="1:20" x14ac:dyDescent="0.3">
      <c r="A140" s="113" t="s">
        <v>157</v>
      </c>
      <c r="B140" s="107" t="s">
        <v>161</v>
      </c>
      <c r="C140" s="104">
        <v>42996</v>
      </c>
      <c r="D140" s="69" t="s">
        <v>195</v>
      </c>
      <c r="E140" s="7" t="s">
        <v>136</v>
      </c>
      <c r="F140" s="86">
        <v>3</v>
      </c>
      <c r="G140" s="8"/>
      <c r="H140" s="124">
        <f>F140*G140</f>
        <v>0</v>
      </c>
      <c r="I140" s="124">
        <f t="shared" si="40"/>
        <v>0</v>
      </c>
      <c r="J140" s="69" t="s">
        <v>246</v>
      </c>
      <c r="K140" s="73"/>
      <c r="O140" s="114">
        <v>52.78</v>
      </c>
      <c r="P140" s="115">
        <f>O140*0.2</f>
        <v>10.556000000000001</v>
      </c>
      <c r="Q140" s="115">
        <f>O140-P140</f>
        <v>42.224000000000004</v>
      </c>
    </row>
    <row r="141" spans="1:20" x14ac:dyDescent="0.3">
      <c r="A141" s="113" t="s">
        <v>158</v>
      </c>
      <c r="B141" s="107" t="s">
        <v>161</v>
      </c>
      <c r="C141" s="104">
        <v>43062</v>
      </c>
      <c r="D141" s="64" t="s">
        <v>169</v>
      </c>
      <c r="E141" s="7" t="s">
        <v>136</v>
      </c>
      <c r="F141" s="86">
        <v>4</v>
      </c>
      <c r="G141" s="8"/>
      <c r="H141" s="124">
        <f t="shared" si="42"/>
        <v>0</v>
      </c>
      <c r="I141" s="124">
        <f t="shared" si="40"/>
        <v>0</v>
      </c>
      <c r="J141" s="52"/>
      <c r="K141" s="73"/>
      <c r="O141" s="114">
        <v>6.28</v>
      </c>
      <c r="P141" s="115">
        <f t="shared" si="43"/>
        <v>1.2560000000000002</v>
      </c>
      <c r="Q141" s="115">
        <f t="shared" si="44"/>
        <v>5.024</v>
      </c>
    </row>
    <row r="142" spans="1:20" x14ac:dyDescent="0.3">
      <c r="A142" s="113" t="s">
        <v>159</v>
      </c>
      <c r="B142" s="107" t="s">
        <v>161</v>
      </c>
      <c r="C142" s="104">
        <v>43064</v>
      </c>
      <c r="D142" s="64" t="s">
        <v>400</v>
      </c>
      <c r="E142" s="7" t="s">
        <v>399</v>
      </c>
      <c r="F142" s="86">
        <v>3</v>
      </c>
      <c r="G142" s="8"/>
      <c r="H142" s="124">
        <f t="shared" ref="H142" si="45">F142*G142</f>
        <v>0</v>
      </c>
      <c r="I142" s="124">
        <f t="shared" si="40"/>
        <v>0</v>
      </c>
      <c r="J142" s="117"/>
      <c r="K142" s="73"/>
      <c r="O142" s="114"/>
      <c r="P142" s="115"/>
      <c r="Q142" s="115"/>
    </row>
    <row r="143" spans="1:20" x14ac:dyDescent="0.3">
      <c r="A143" s="113" t="s">
        <v>160</v>
      </c>
      <c r="B143" s="107" t="s">
        <v>161</v>
      </c>
      <c r="C143" s="104">
        <v>43070</v>
      </c>
      <c r="D143" s="69" t="s">
        <v>198</v>
      </c>
      <c r="E143" s="7" t="s">
        <v>136</v>
      </c>
      <c r="F143" s="86">
        <v>7</v>
      </c>
      <c r="G143" s="8"/>
      <c r="H143" s="124">
        <f t="shared" ref="H143" si="46">F143*G143</f>
        <v>0</v>
      </c>
      <c r="I143" s="124">
        <f t="shared" si="40"/>
        <v>0</v>
      </c>
      <c r="J143" s="52"/>
      <c r="K143" s="73"/>
      <c r="O143" s="114">
        <v>7.9</v>
      </c>
      <c r="P143" s="115">
        <f>O143*0.2</f>
        <v>1.58</v>
      </c>
      <c r="Q143" s="115">
        <f>O143-P143</f>
        <v>6.32</v>
      </c>
    </row>
    <row r="144" spans="1:20" x14ac:dyDescent="0.3">
      <c r="A144" s="113" t="s">
        <v>174</v>
      </c>
      <c r="B144" s="107" t="s">
        <v>161</v>
      </c>
      <c r="C144" s="104">
        <v>43065</v>
      </c>
      <c r="D144" s="7" t="s">
        <v>401</v>
      </c>
      <c r="E144" s="7" t="s">
        <v>136</v>
      </c>
      <c r="F144" s="86">
        <v>2</v>
      </c>
      <c r="G144" s="8"/>
      <c r="H144" s="124">
        <f>F144*G144</f>
        <v>0</v>
      </c>
      <c r="I144" s="124">
        <f t="shared" si="40"/>
        <v>0</v>
      </c>
      <c r="J144" s="52"/>
      <c r="K144" s="73"/>
      <c r="O144" s="114">
        <v>19.86</v>
      </c>
      <c r="P144" s="115">
        <f>O144*0.2</f>
        <v>3.972</v>
      </c>
      <c r="Q144" s="115">
        <f>O144-P144</f>
        <v>15.888</v>
      </c>
    </row>
    <row r="145" spans="1:17" x14ac:dyDescent="0.3">
      <c r="A145" s="113" t="s">
        <v>175</v>
      </c>
      <c r="B145" s="107" t="s">
        <v>161</v>
      </c>
      <c r="C145" s="104">
        <v>43048</v>
      </c>
      <c r="D145" s="7" t="s">
        <v>190</v>
      </c>
      <c r="E145" s="7" t="s">
        <v>136</v>
      </c>
      <c r="F145" s="86">
        <v>5</v>
      </c>
      <c r="G145" s="8"/>
      <c r="H145" s="124">
        <f>F145*G145</f>
        <v>0</v>
      </c>
      <c r="I145" s="124">
        <f t="shared" si="40"/>
        <v>0</v>
      </c>
      <c r="J145" s="52"/>
      <c r="K145" s="73"/>
      <c r="O145" s="114">
        <v>11.12</v>
      </c>
      <c r="P145" s="115">
        <f>O145*0.2</f>
        <v>2.2239999999999998</v>
      </c>
      <c r="Q145" s="115">
        <f>O145-P145</f>
        <v>8.895999999999999</v>
      </c>
    </row>
    <row r="146" spans="1:17" x14ac:dyDescent="0.3">
      <c r="A146" s="113" t="s">
        <v>176</v>
      </c>
      <c r="B146" s="107" t="s">
        <v>161</v>
      </c>
      <c r="C146" s="104">
        <v>43062</v>
      </c>
      <c r="D146" s="64" t="s">
        <v>169</v>
      </c>
      <c r="E146" s="7" t="s">
        <v>136</v>
      </c>
      <c r="F146" s="86">
        <v>22</v>
      </c>
      <c r="G146" s="8"/>
      <c r="H146" s="124">
        <f>F146*G146</f>
        <v>0</v>
      </c>
      <c r="I146" s="124">
        <f t="shared" si="40"/>
        <v>0</v>
      </c>
      <c r="J146" s="52"/>
      <c r="K146" s="73"/>
      <c r="O146" s="114">
        <v>6.28</v>
      </c>
      <c r="P146" s="115">
        <f>O146*0.2</f>
        <v>1.2560000000000002</v>
      </c>
      <c r="Q146" s="115">
        <f>O146-P146</f>
        <v>5.024</v>
      </c>
    </row>
    <row r="147" spans="1:17" x14ac:dyDescent="0.3">
      <c r="A147" s="113" t="s">
        <v>177</v>
      </c>
      <c r="B147" s="107" t="s">
        <v>161</v>
      </c>
      <c r="C147" s="104">
        <v>43071</v>
      </c>
      <c r="D147" s="64" t="s">
        <v>171</v>
      </c>
      <c r="E147" s="7" t="s">
        <v>136</v>
      </c>
      <c r="F147" s="86">
        <v>2</v>
      </c>
      <c r="G147" s="8"/>
      <c r="H147" s="124">
        <f t="shared" ref="H147:H158" si="47">F147*G147</f>
        <v>0</v>
      </c>
      <c r="I147" s="124">
        <f t="shared" si="40"/>
        <v>0</v>
      </c>
      <c r="J147" s="52"/>
      <c r="K147" s="73"/>
      <c r="O147" s="114">
        <v>19.96</v>
      </c>
      <c r="P147" s="115">
        <f t="shared" si="43"/>
        <v>3.9920000000000004</v>
      </c>
      <c r="Q147" s="115">
        <f t="shared" si="44"/>
        <v>15.968</v>
      </c>
    </row>
    <row r="148" spans="1:17" x14ac:dyDescent="0.3">
      <c r="A148" s="113" t="s">
        <v>178</v>
      </c>
      <c r="B148" s="107" t="s">
        <v>161</v>
      </c>
      <c r="C148" s="104">
        <v>43074</v>
      </c>
      <c r="D148" s="64" t="s">
        <v>172</v>
      </c>
      <c r="E148" s="7" t="s">
        <v>136</v>
      </c>
      <c r="F148" s="86">
        <v>12</v>
      </c>
      <c r="G148" s="8"/>
      <c r="H148" s="124">
        <f t="shared" si="47"/>
        <v>0</v>
      </c>
      <c r="I148" s="124">
        <f t="shared" si="40"/>
        <v>0</v>
      </c>
      <c r="J148" s="52"/>
      <c r="K148" s="73"/>
      <c r="O148" s="114">
        <v>18.11</v>
      </c>
      <c r="P148" s="115">
        <f t="shared" si="43"/>
        <v>3.6219999999999999</v>
      </c>
      <c r="Q148" s="115">
        <f t="shared" si="44"/>
        <v>14.488</v>
      </c>
    </row>
    <row r="149" spans="1:17" x14ac:dyDescent="0.3">
      <c r="A149" s="113" t="s">
        <v>179</v>
      </c>
      <c r="B149" s="107" t="s">
        <v>161</v>
      </c>
      <c r="C149" s="104">
        <v>43087</v>
      </c>
      <c r="D149" s="64" t="s">
        <v>170</v>
      </c>
      <c r="E149" s="7" t="s">
        <v>136</v>
      </c>
      <c r="F149" s="86">
        <v>11</v>
      </c>
      <c r="G149" s="8"/>
      <c r="H149" s="124">
        <f>F149*G149</f>
        <v>0</v>
      </c>
      <c r="I149" s="124">
        <f t="shared" si="40"/>
        <v>0</v>
      </c>
      <c r="J149" s="52"/>
      <c r="K149" s="73"/>
      <c r="O149" s="114">
        <v>13.58</v>
      </c>
      <c r="P149" s="115">
        <f>O149*0.2</f>
        <v>2.7160000000000002</v>
      </c>
      <c r="Q149" s="115">
        <f>O149-P149</f>
        <v>10.864000000000001</v>
      </c>
    </row>
    <row r="150" spans="1:17" x14ac:dyDescent="0.3">
      <c r="A150" s="113" t="s">
        <v>180</v>
      </c>
      <c r="B150" s="107" t="s">
        <v>161</v>
      </c>
      <c r="C150" s="104">
        <v>43097</v>
      </c>
      <c r="D150" s="64" t="s">
        <v>173</v>
      </c>
      <c r="E150" s="7" t="s">
        <v>136</v>
      </c>
      <c r="F150" s="86">
        <v>2</v>
      </c>
      <c r="G150" s="8"/>
      <c r="H150" s="124">
        <f t="shared" si="47"/>
        <v>0</v>
      </c>
      <c r="I150" s="124">
        <f t="shared" si="40"/>
        <v>0</v>
      </c>
      <c r="J150" s="52"/>
      <c r="K150" s="73"/>
      <c r="O150" s="114">
        <v>25.82</v>
      </c>
      <c r="P150" s="115">
        <f t="shared" si="43"/>
        <v>5.1640000000000006</v>
      </c>
      <c r="Q150" s="115">
        <f t="shared" si="44"/>
        <v>20.655999999999999</v>
      </c>
    </row>
    <row r="151" spans="1:17" x14ac:dyDescent="0.3">
      <c r="A151" s="113" t="s">
        <v>181</v>
      </c>
      <c r="B151" s="107" t="s">
        <v>161</v>
      </c>
      <c r="C151" s="104">
        <v>40236</v>
      </c>
      <c r="D151" s="64" t="s">
        <v>185</v>
      </c>
      <c r="E151" s="7" t="s">
        <v>136</v>
      </c>
      <c r="F151" s="86">
        <v>7</v>
      </c>
      <c r="G151" s="8"/>
      <c r="H151" s="124">
        <f t="shared" si="47"/>
        <v>0</v>
      </c>
      <c r="I151" s="124">
        <f t="shared" si="40"/>
        <v>0</v>
      </c>
      <c r="J151" s="52"/>
      <c r="K151" s="73"/>
      <c r="O151" s="114">
        <v>13.03</v>
      </c>
      <c r="P151" s="115">
        <f t="shared" si="43"/>
        <v>2.6059999999999999</v>
      </c>
      <c r="Q151" s="115">
        <f t="shared" si="44"/>
        <v>10.423999999999999</v>
      </c>
    </row>
    <row r="152" spans="1:17" x14ac:dyDescent="0.3">
      <c r="A152" s="113" t="s">
        <v>182</v>
      </c>
      <c r="B152" s="107" t="s">
        <v>161</v>
      </c>
      <c r="C152" s="104">
        <v>42993</v>
      </c>
      <c r="D152" s="64" t="s">
        <v>168</v>
      </c>
      <c r="E152" s="7" t="s">
        <v>136</v>
      </c>
      <c r="F152" s="86">
        <v>1</v>
      </c>
      <c r="G152" s="8"/>
      <c r="H152" s="124">
        <f t="shared" si="47"/>
        <v>0</v>
      </c>
      <c r="I152" s="124">
        <f t="shared" si="40"/>
        <v>0</v>
      </c>
      <c r="J152" s="52"/>
      <c r="K152" s="73"/>
      <c r="O152" s="114">
        <v>13.73</v>
      </c>
      <c r="P152" s="115">
        <f t="shared" si="43"/>
        <v>2.7460000000000004</v>
      </c>
      <c r="Q152" s="115">
        <f t="shared" si="44"/>
        <v>10.984</v>
      </c>
    </row>
    <row r="153" spans="1:17" x14ac:dyDescent="0.3">
      <c r="A153" s="113" t="s">
        <v>183</v>
      </c>
      <c r="B153" s="107" t="s">
        <v>161</v>
      </c>
      <c r="C153" s="104">
        <v>42935</v>
      </c>
      <c r="D153" s="64" t="s">
        <v>186</v>
      </c>
      <c r="E153" s="7" t="s">
        <v>136</v>
      </c>
      <c r="F153" s="86">
        <v>3</v>
      </c>
      <c r="G153" s="8"/>
      <c r="H153" s="124">
        <f t="shared" si="47"/>
        <v>0</v>
      </c>
      <c r="I153" s="124">
        <f t="shared" si="40"/>
        <v>0</v>
      </c>
      <c r="J153" s="52" t="s">
        <v>193</v>
      </c>
      <c r="K153" s="73"/>
      <c r="O153" s="114">
        <v>75.88</v>
      </c>
      <c r="P153" s="115">
        <f t="shared" si="43"/>
        <v>15.176</v>
      </c>
      <c r="Q153" s="115">
        <f t="shared" si="44"/>
        <v>60.703999999999994</v>
      </c>
    </row>
    <row r="154" spans="1:17" x14ac:dyDescent="0.3">
      <c r="A154" s="113" t="s">
        <v>184</v>
      </c>
      <c r="B154" s="107" t="s">
        <v>161</v>
      </c>
      <c r="C154" s="104">
        <v>42989</v>
      </c>
      <c r="D154" s="64" t="s">
        <v>187</v>
      </c>
      <c r="E154" s="7" t="s">
        <v>136</v>
      </c>
      <c r="F154" s="86">
        <v>1</v>
      </c>
      <c r="G154" s="8"/>
      <c r="H154" s="124">
        <f t="shared" si="47"/>
        <v>0</v>
      </c>
      <c r="I154" s="124">
        <f t="shared" si="40"/>
        <v>0</v>
      </c>
      <c r="J154" s="52"/>
      <c r="K154" s="73"/>
      <c r="O154" s="114">
        <v>32.33</v>
      </c>
      <c r="P154" s="115">
        <f t="shared" si="43"/>
        <v>6.4660000000000002</v>
      </c>
      <c r="Q154" s="115">
        <f t="shared" si="44"/>
        <v>25.863999999999997</v>
      </c>
    </row>
    <row r="155" spans="1:17" x14ac:dyDescent="0.3">
      <c r="A155" s="113" t="s">
        <v>403</v>
      </c>
      <c r="B155" s="107" t="s">
        <v>161</v>
      </c>
      <c r="C155" s="104">
        <v>43032</v>
      </c>
      <c r="D155" s="64" t="s">
        <v>189</v>
      </c>
      <c r="E155" s="7" t="s">
        <v>136</v>
      </c>
      <c r="F155" s="86">
        <v>1</v>
      </c>
      <c r="G155" s="8"/>
      <c r="H155" s="124">
        <f t="shared" ref="H155" si="48">F155*G155</f>
        <v>0</v>
      </c>
      <c r="I155" s="124">
        <f t="shared" si="40"/>
        <v>0</v>
      </c>
      <c r="J155" s="52"/>
      <c r="K155" s="73"/>
      <c r="O155" s="114">
        <v>10.119999999999999</v>
      </c>
      <c r="P155" s="115">
        <f t="shared" si="43"/>
        <v>2.024</v>
      </c>
      <c r="Q155" s="115">
        <f t="shared" si="44"/>
        <v>8.0960000000000001</v>
      </c>
    </row>
    <row r="156" spans="1:17" x14ac:dyDescent="0.3">
      <c r="A156" s="113" t="s">
        <v>404</v>
      </c>
      <c r="B156" s="107" t="s">
        <v>161</v>
      </c>
      <c r="C156" s="104">
        <v>42947</v>
      </c>
      <c r="D156" s="7" t="s">
        <v>191</v>
      </c>
      <c r="E156" s="7" t="s">
        <v>136</v>
      </c>
      <c r="F156" s="86">
        <v>1</v>
      </c>
      <c r="G156" s="8"/>
      <c r="H156" s="124">
        <f t="shared" si="47"/>
        <v>0</v>
      </c>
      <c r="I156" s="124">
        <f t="shared" si="40"/>
        <v>0</v>
      </c>
      <c r="J156" s="52"/>
      <c r="K156" s="73"/>
      <c r="O156" s="114">
        <v>63.12</v>
      </c>
      <c r="P156" s="115">
        <f t="shared" si="43"/>
        <v>12.624000000000001</v>
      </c>
      <c r="Q156" s="115">
        <f t="shared" si="44"/>
        <v>50.495999999999995</v>
      </c>
    </row>
    <row r="157" spans="1:17" x14ac:dyDescent="0.3">
      <c r="A157" s="113" t="s">
        <v>405</v>
      </c>
      <c r="B157" s="107" t="s">
        <v>161</v>
      </c>
      <c r="C157" s="104">
        <v>43101</v>
      </c>
      <c r="D157" s="7" t="s">
        <v>402</v>
      </c>
      <c r="E157" s="7" t="s">
        <v>399</v>
      </c>
      <c r="F157" s="86">
        <v>2</v>
      </c>
      <c r="G157" s="8"/>
      <c r="H157" s="124">
        <f t="shared" si="47"/>
        <v>0</v>
      </c>
      <c r="I157" s="124">
        <f t="shared" si="40"/>
        <v>0</v>
      </c>
      <c r="J157" s="117"/>
      <c r="K157" s="73"/>
      <c r="O157" s="114"/>
      <c r="P157" s="115"/>
      <c r="Q157" s="115"/>
    </row>
    <row r="158" spans="1:17" x14ac:dyDescent="0.3">
      <c r="A158" s="113" t="s">
        <v>406</v>
      </c>
      <c r="B158" s="107" t="s">
        <v>161</v>
      </c>
      <c r="C158" s="104">
        <v>43089</v>
      </c>
      <c r="D158" s="7" t="s">
        <v>192</v>
      </c>
      <c r="E158" s="7" t="s">
        <v>136</v>
      </c>
      <c r="F158" s="86">
        <f>4+1</f>
        <v>5</v>
      </c>
      <c r="G158" s="8"/>
      <c r="H158" s="124">
        <f t="shared" si="47"/>
        <v>0</v>
      </c>
      <c r="I158" s="124">
        <f t="shared" si="40"/>
        <v>0</v>
      </c>
      <c r="J158" s="52"/>
      <c r="K158" s="73"/>
      <c r="O158" s="114">
        <v>24.63</v>
      </c>
      <c r="P158" s="115">
        <f t="shared" si="43"/>
        <v>4.9260000000000002</v>
      </c>
      <c r="Q158" s="115">
        <f t="shared" si="44"/>
        <v>19.704000000000001</v>
      </c>
    </row>
    <row r="159" spans="1:17" x14ac:dyDescent="0.3">
      <c r="A159" s="113" t="s">
        <v>407</v>
      </c>
      <c r="B159" s="107" t="s">
        <v>161</v>
      </c>
      <c r="C159" s="104">
        <v>43002</v>
      </c>
      <c r="D159" s="69" t="s">
        <v>196</v>
      </c>
      <c r="E159" s="7" t="s">
        <v>136</v>
      </c>
      <c r="F159" s="86">
        <v>3</v>
      </c>
      <c r="G159" s="8"/>
      <c r="H159" s="124">
        <f t="shared" ref="H159:H160" si="49">F159*G159</f>
        <v>0</v>
      </c>
      <c r="I159" s="124">
        <f t="shared" si="40"/>
        <v>0</v>
      </c>
      <c r="J159" s="52"/>
      <c r="K159" s="73"/>
      <c r="O159" s="114">
        <v>13.12</v>
      </c>
      <c r="P159" s="115">
        <f t="shared" si="43"/>
        <v>2.6240000000000001</v>
      </c>
      <c r="Q159" s="115">
        <f t="shared" si="44"/>
        <v>10.495999999999999</v>
      </c>
    </row>
    <row r="160" spans="1:17" x14ac:dyDescent="0.3">
      <c r="A160" s="113" t="s">
        <v>408</v>
      </c>
      <c r="B160" s="107" t="s">
        <v>161</v>
      </c>
      <c r="C160" s="104">
        <v>43003</v>
      </c>
      <c r="D160" s="69" t="s">
        <v>197</v>
      </c>
      <c r="E160" s="7" t="s">
        <v>136</v>
      </c>
      <c r="F160" s="86">
        <v>1</v>
      </c>
      <c r="G160" s="8"/>
      <c r="H160" s="124">
        <f t="shared" si="49"/>
        <v>0</v>
      </c>
      <c r="I160" s="124">
        <f t="shared" si="40"/>
        <v>0</v>
      </c>
      <c r="J160" s="52" t="s">
        <v>199</v>
      </c>
      <c r="K160" s="73"/>
      <c r="O160" s="114">
        <v>14.52</v>
      </c>
      <c r="P160" s="115">
        <f t="shared" si="43"/>
        <v>2.9039999999999999</v>
      </c>
      <c r="Q160" s="115">
        <f t="shared" si="44"/>
        <v>11.616</v>
      </c>
    </row>
    <row r="161" spans="1:20" x14ac:dyDescent="0.3">
      <c r="A161" s="113" t="s">
        <v>409</v>
      </c>
      <c r="B161" s="107" t="s">
        <v>364</v>
      </c>
      <c r="C161" s="104">
        <v>102609</v>
      </c>
      <c r="D161" s="99" t="s">
        <v>477</v>
      </c>
      <c r="E161" s="7" t="s">
        <v>136</v>
      </c>
      <c r="F161" s="86">
        <v>1</v>
      </c>
      <c r="G161" s="8"/>
      <c r="H161" s="124">
        <f t="shared" ref="H161" si="50">F161*G161</f>
        <v>0</v>
      </c>
      <c r="I161" s="124">
        <f t="shared" si="40"/>
        <v>0</v>
      </c>
      <c r="J161" s="52"/>
      <c r="K161" s="73"/>
      <c r="O161" s="114">
        <v>654.73</v>
      </c>
      <c r="P161" s="115">
        <f t="shared" si="43"/>
        <v>130.946</v>
      </c>
      <c r="Q161" s="115">
        <f t="shared" si="44"/>
        <v>523.78399999999999</v>
      </c>
    </row>
    <row r="162" spans="1:20" s="123" customFormat="1" x14ac:dyDescent="0.3">
      <c r="A162" s="113">
        <v>15</v>
      </c>
      <c r="B162" s="132"/>
      <c r="C162" s="113"/>
      <c r="D162" s="187" t="s">
        <v>87</v>
      </c>
      <c r="E162" s="188"/>
      <c r="F162" s="188"/>
      <c r="G162" s="188"/>
      <c r="H162" s="189"/>
      <c r="I162" s="136">
        <f>SUM(I163:I197)</f>
        <v>0</v>
      </c>
      <c r="J162" s="137"/>
      <c r="K162" s="74"/>
      <c r="L162" s="133"/>
      <c r="M162" s="133"/>
      <c r="N162" s="133"/>
      <c r="O162" s="133"/>
      <c r="P162" s="133"/>
      <c r="Q162" s="133"/>
      <c r="R162" s="133"/>
      <c r="S162" s="133"/>
      <c r="T162" s="133"/>
    </row>
    <row r="163" spans="1:20" ht="24" x14ac:dyDescent="0.3">
      <c r="A163" s="104" t="s">
        <v>99</v>
      </c>
      <c r="B163" s="107" t="s">
        <v>161</v>
      </c>
      <c r="C163" s="104">
        <v>43135</v>
      </c>
      <c r="D163" s="129" t="s">
        <v>410</v>
      </c>
      <c r="E163" s="7" t="s">
        <v>136</v>
      </c>
      <c r="F163" s="86">
        <v>1</v>
      </c>
      <c r="G163" s="8"/>
      <c r="H163" s="65">
        <f>F163*G163</f>
        <v>0</v>
      </c>
      <c r="I163" s="65">
        <f>H163*$L$1</f>
        <v>0</v>
      </c>
      <c r="J163" s="127"/>
      <c r="K163" s="75"/>
    </row>
    <row r="164" spans="1:20" x14ac:dyDescent="0.3">
      <c r="A164" s="104" t="s">
        <v>100</v>
      </c>
      <c r="B164" s="107" t="s">
        <v>161</v>
      </c>
      <c r="C164" s="104">
        <v>43140</v>
      </c>
      <c r="D164" s="7" t="s">
        <v>411</v>
      </c>
      <c r="E164" s="7" t="s">
        <v>136</v>
      </c>
      <c r="F164" s="86">
        <v>1</v>
      </c>
      <c r="G164" s="8"/>
      <c r="H164" s="65">
        <f>F164*G164</f>
        <v>0</v>
      </c>
      <c r="I164" s="65">
        <f t="shared" ref="I164:I196" si="51">H164*$L$1</f>
        <v>0</v>
      </c>
      <c r="J164" s="52"/>
      <c r="K164" s="73">
        <v>1.2135</v>
      </c>
      <c r="O164" s="114">
        <v>138.30000000000001</v>
      </c>
      <c r="P164" s="115">
        <f>O164*0.2</f>
        <v>27.660000000000004</v>
      </c>
      <c r="Q164" s="115">
        <f>O164-P164</f>
        <v>110.64000000000001</v>
      </c>
    </row>
    <row r="165" spans="1:20" x14ac:dyDescent="0.3">
      <c r="A165" s="104" t="s">
        <v>101</v>
      </c>
      <c r="B165" s="107" t="s">
        <v>161</v>
      </c>
      <c r="C165" s="112">
        <v>43132</v>
      </c>
      <c r="D165" s="64" t="s">
        <v>210</v>
      </c>
      <c r="E165" s="7" t="s">
        <v>136</v>
      </c>
      <c r="F165" s="86">
        <v>1</v>
      </c>
      <c r="G165" s="8"/>
      <c r="H165" s="65">
        <f t="shared" ref="H165:H176" si="52">F165*G165</f>
        <v>0</v>
      </c>
      <c r="I165" s="65">
        <f t="shared" si="51"/>
        <v>0</v>
      </c>
      <c r="J165" s="52"/>
      <c r="K165" s="73">
        <v>1.2135</v>
      </c>
      <c r="O165" s="114">
        <v>69.38</v>
      </c>
      <c r="P165" s="115">
        <f t="shared" ref="P165:P190" si="53">O165*0.2</f>
        <v>13.875999999999999</v>
      </c>
      <c r="Q165" s="115">
        <f t="shared" ref="Q165:Q190" si="54">O165-P165</f>
        <v>55.503999999999998</v>
      </c>
    </row>
    <row r="166" spans="1:20" x14ac:dyDescent="0.3">
      <c r="A166" s="104" t="s">
        <v>102</v>
      </c>
      <c r="B166" s="107" t="s">
        <v>161</v>
      </c>
      <c r="C166" s="112">
        <v>43133</v>
      </c>
      <c r="D166" s="64" t="s">
        <v>412</v>
      </c>
      <c r="E166" s="7" t="s">
        <v>136</v>
      </c>
      <c r="F166" s="86">
        <v>2</v>
      </c>
      <c r="G166" s="8"/>
      <c r="H166" s="65">
        <f t="shared" ref="H166" si="55">F166*G166</f>
        <v>0</v>
      </c>
      <c r="I166" s="65">
        <f t="shared" si="51"/>
        <v>0</v>
      </c>
      <c r="J166" s="117"/>
      <c r="K166" s="73">
        <v>1.2135</v>
      </c>
      <c r="O166" s="114"/>
      <c r="P166" s="115"/>
      <c r="Q166" s="115"/>
    </row>
    <row r="167" spans="1:20" x14ac:dyDescent="0.3">
      <c r="A167" s="104" t="s">
        <v>103</v>
      </c>
      <c r="B167" s="107" t="s">
        <v>161</v>
      </c>
      <c r="C167" s="104">
        <v>43197</v>
      </c>
      <c r="D167" s="64" t="s">
        <v>211</v>
      </c>
      <c r="E167" s="7" t="s">
        <v>136</v>
      </c>
      <c r="F167" s="86">
        <v>8</v>
      </c>
      <c r="G167" s="8"/>
      <c r="H167" s="65">
        <f t="shared" si="52"/>
        <v>0</v>
      </c>
      <c r="I167" s="65">
        <f t="shared" si="51"/>
        <v>0</v>
      </c>
      <c r="J167" s="52" t="s">
        <v>213</v>
      </c>
      <c r="K167" s="73">
        <v>1.2135</v>
      </c>
      <c r="O167" s="114">
        <v>29.27</v>
      </c>
      <c r="P167" s="115">
        <f t="shared" si="53"/>
        <v>5.8540000000000001</v>
      </c>
      <c r="Q167" s="115">
        <f t="shared" si="54"/>
        <v>23.416</v>
      </c>
    </row>
    <row r="168" spans="1:20" x14ac:dyDescent="0.3">
      <c r="A168" s="104" t="s">
        <v>203</v>
      </c>
      <c r="B168" s="107" t="s">
        <v>161</v>
      </c>
      <c r="C168" s="104">
        <v>43699</v>
      </c>
      <c r="D168" s="64" t="s">
        <v>212</v>
      </c>
      <c r="E168" s="7" t="s">
        <v>136</v>
      </c>
      <c r="F168" s="86">
        <v>8</v>
      </c>
      <c r="G168" s="8"/>
      <c r="H168" s="65">
        <f t="shared" ref="H168" si="56">F168*G168</f>
        <v>0</v>
      </c>
      <c r="I168" s="65">
        <f t="shared" si="51"/>
        <v>0</v>
      </c>
      <c r="J168" s="52" t="s">
        <v>214</v>
      </c>
      <c r="K168" s="73">
        <v>1.2135</v>
      </c>
      <c r="O168" s="114">
        <v>35.21</v>
      </c>
      <c r="P168" s="115">
        <f t="shared" si="53"/>
        <v>7.0420000000000007</v>
      </c>
      <c r="Q168" s="115">
        <f t="shared" si="54"/>
        <v>28.167999999999999</v>
      </c>
    </row>
    <row r="169" spans="1:20" x14ac:dyDescent="0.3">
      <c r="A169" s="104" t="s">
        <v>204</v>
      </c>
      <c r="B169" s="107" t="s">
        <v>161</v>
      </c>
      <c r="C169" s="104">
        <v>43146</v>
      </c>
      <c r="D169" s="64" t="s">
        <v>224</v>
      </c>
      <c r="E169" s="7" t="s">
        <v>136</v>
      </c>
      <c r="F169" s="86">
        <v>5</v>
      </c>
      <c r="G169" s="8"/>
      <c r="H169" s="65">
        <f t="shared" si="52"/>
        <v>0</v>
      </c>
      <c r="I169" s="65">
        <f t="shared" si="51"/>
        <v>0</v>
      </c>
      <c r="J169" s="52"/>
      <c r="K169" s="73">
        <v>1.2135</v>
      </c>
      <c r="O169" s="114">
        <v>49.25</v>
      </c>
      <c r="P169" s="115">
        <f t="shared" si="53"/>
        <v>9.8500000000000014</v>
      </c>
      <c r="Q169" s="115">
        <f t="shared" si="54"/>
        <v>39.4</v>
      </c>
    </row>
    <row r="170" spans="1:20" x14ac:dyDescent="0.3">
      <c r="A170" s="104" t="s">
        <v>205</v>
      </c>
      <c r="B170" s="107" t="s">
        <v>161</v>
      </c>
      <c r="C170" s="104">
        <v>43148</v>
      </c>
      <c r="D170" s="64" t="s">
        <v>225</v>
      </c>
      <c r="E170" s="7" t="s">
        <v>136</v>
      </c>
      <c r="F170" s="86">
        <v>7</v>
      </c>
      <c r="G170" s="8"/>
      <c r="H170" s="65">
        <f t="shared" si="52"/>
        <v>0</v>
      </c>
      <c r="I170" s="65">
        <f t="shared" si="51"/>
        <v>0</v>
      </c>
      <c r="J170" s="52"/>
      <c r="K170" s="73">
        <v>1.2135</v>
      </c>
      <c r="O170" s="114">
        <v>22.05</v>
      </c>
      <c r="P170" s="115">
        <f t="shared" si="53"/>
        <v>4.41</v>
      </c>
      <c r="Q170" s="115">
        <f t="shared" si="54"/>
        <v>17.64</v>
      </c>
    </row>
    <row r="171" spans="1:20" x14ac:dyDescent="0.3">
      <c r="A171" s="104" t="s">
        <v>206</v>
      </c>
      <c r="B171" s="107" t="s">
        <v>161</v>
      </c>
      <c r="C171" s="104">
        <v>43147</v>
      </c>
      <c r="D171" s="64" t="s">
        <v>226</v>
      </c>
      <c r="E171" s="7" t="s">
        <v>136</v>
      </c>
      <c r="F171" s="86">
        <v>3</v>
      </c>
      <c r="G171" s="8"/>
      <c r="H171" s="65">
        <f t="shared" si="52"/>
        <v>0</v>
      </c>
      <c r="I171" s="65">
        <f t="shared" si="51"/>
        <v>0</v>
      </c>
      <c r="J171" s="52" t="s">
        <v>227</v>
      </c>
      <c r="K171" s="73">
        <v>1.2135</v>
      </c>
      <c r="O171" s="114">
        <v>30.43</v>
      </c>
      <c r="P171" s="115">
        <f t="shared" si="53"/>
        <v>6.0860000000000003</v>
      </c>
      <c r="Q171" s="115">
        <f t="shared" si="54"/>
        <v>24.344000000000001</v>
      </c>
    </row>
    <row r="172" spans="1:20" x14ac:dyDescent="0.3">
      <c r="A172" s="104" t="s">
        <v>207</v>
      </c>
      <c r="B172" s="107" t="s">
        <v>161</v>
      </c>
      <c r="C172" s="104">
        <v>43156</v>
      </c>
      <c r="D172" s="64" t="s">
        <v>228</v>
      </c>
      <c r="E172" s="7" t="s">
        <v>136</v>
      </c>
      <c r="F172" s="86">
        <v>11</v>
      </c>
      <c r="G172" s="8"/>
      <c r="H172" s="65">
        <f t="shared" si="52"/>
        <v>0</v>
      </c>
      <c r="I172" s="65">
        <f t="shared" si="51"/>
        <v>0</v>
      </c>
      <c r="J172" s="52"/>
      <c r="K172" s="73">
        <v>1.2135</v>
      </c>
      <c r="O172" s="114">
        <v>25.7</v>
      </c>
      <c r="P172" s="115">
        <f t="shared" si="53"/>
        <v>5.1400000000000006</v>
      </c>
      <c r="Q172" s="115">
        <f t="shared" si="54"/>
        <v>20.56</v>
      </c>
    </row>
    <row r="173" spans="1:20" x14ac:dyDescent="0.3">
      <c r="A173" s="104" t="s">
        <v>208</v>
      </c>
      <c r="B173" s="107" t="s">
        <v>161</v>
      </c>
      <c r="C173" s="104">
        <v>43157</v>
      </c>
      <c r="D173" s="64" t="s">
        <v>230</v>
      </c>
      <c r="E173" s="7" t="s">
        <v>136</v>
      </c>
      <c r="F173" s="86">
        <v>5</v>
      </c>
      <c r="G173" s="8"/>
      <c r="H173" s="65">
        <f t="shared" si="52"/>
        <v>0</v>
      </c>
      <c r="I173" s="65">
        <f t="shared" si="51"/>
        <v>0</v>
      </c>
      <c r="J173" s="52"/>
      <c r="K173" s="73">
        <v>1.2135</v>
      </c>
      <c r="O173" s="114">
        <v>11.97</v>
      </c>
      <c r="P173" s="115">
        <f t="shared" si="53"/>
        <v>2.3940000000000001</v>
      </c>
      <c r="Q173" s="115">
        <f t="shared" si="54"/>
        <v>9.5760000000000005</v>
      </c>
    </row>
    <row r="174" spans="1:20" x14ac:dyDescent="0.3">
      <c r="A174" s="104" t="s">
        <v>209</v>
      </c>
      <c r="B174" s="107" t="s">
        <v>161</v>
      </c>
      <c r="C174" s="104">
        <v>43159</v>
      </c>
      <c r="D174" s="64" t="s">
        <v>229</v>
      </c>
      <c r="E174" s="7" t="s">
        <v>136</v>
      </c>
      <c r="F174" s="86">
        <v>7</v>
      </c>
      <c r="G174" s="8"/>
      <c r="H174" s="65">
        <f t="shared" si="52"/>
        <v>0</v>
      </c>
      <c r="I174" s="65">
        <f t="shared" si="51"/>
        <v>0</v>
      </c>
      <c r="J174" s="52"/>
      <c r="K174" s="73">
        <v>1.2135</v>
      </c>
      <c r="O174" s="114">
        <v>9.17</v>
      </c>
      <c r="P174" s="115">
        <f t="shared" si="53"/>
        <v>1.8340000000000001</v>
      </c>
      <c r="Q174" s="115">
        <f t="shared" si="54"/>
        <v>7.3360000000000003</v>
      </c>
    </row>
    <row r="175" spans="1:20" x14ac:dyDescent="0.3">
      <c r="A175" s="104" t="s">
        <v>215</v>
      </c>
      <c r="B175" s="107" t="s">
        <v>161</v>
      </c>
      <c r="C175" s="104">
        <v>43158</v>
      </c>
      <c r="D175" s="64" t="s">
        <v>515</v>
      </c>
      <c r="E175" s="7" t="s">
        <v>136</v>
      </c>
      <c r="F175" s="86">
        <v>2</v>
      </c>
      <c r="G175" s="8"/>
      <c r="H175" s="65">
        <f t="shared" ref="H175" si="57">F175*G175</f>
        <v>0</v>
      </c>
      <c r="I175" s="65">
        <f t="shared" si="51"/>
        <v>0</v>
      </c>
      <c r="J175" s="117"/>
      <c r="K175" s="73">
        <v>1.2135</v>
      </c>
      <c r="O175" s="114"/>
      <c r="P175" s="115"/>
      <c r="Q175" s="115"/>
    </row>
    <row r="176" spans="1:20" x14ac:dyDescent="0.3">
      <c r="A176" s="104" t="s">
        <v>216</v>
      </c>
      <c r="B176" s="107" t="s">
        <v>161</v>
      </c>
      <c r="C176" s="104">
        <v>43164</v>
      </c>
      <c r="D176" s="64" t="s">
        <v>231</v>
      </c>
      <c r="E176" s="7" t="s">
        <v>136</v>
      </c>
      <c r="F176" s="86">
        <v>5</v>
      </c>
      <c r="G176" s="8"/>
      <c r="H176" s="65">
        <f t="shared" si="52"/>
        <v>0</v>
      </c>
      <c r="I176" s="65">
        <f t="shared" si="51"/>
        <v>0</v>
      </c>
      <c r="J176" s="52"/>
      <c r="K176" s="73">
        <v>1.2135</v>
      </c>
      <c r="O176" s="114">
        <v>13.97</v>
      </c>
      <c r="P176" s="115">
        <f t="shared" si="53"/>
        <v>2.7940000000000005</v>
      </c>
      <c r="Q176" s="115">
        <f t="shared" si="54"/>
        <v>11.176</v>
      </c>
    </row>
    <row r="177" spans="1:17" x14ac:dyDescent="0.3">
      <c r="A177" s="104" t="s">
        <v>217</v>
      </c>
      <c r="B177" s="107" t="s">
        <v>161</v>
      </c>
      <c r="C177" s="104">
        <v>43163</v>
      </c>
      <c r="D177" s="64" t="s">
        <v>417</v>
      </c>
      <c r="E177" s="7" t="s">
        <v>136</v>
      </c>
      <c r="F177" s="86">
        <v>4</v>
      </c>
      <c r="G177" s="8"/>
      <c r="H177" s="65">
        <f t="shared" ref="H177" si="58">F177*G177</f>
        <v>0</v>
      </c>
      <c r="I177" s="65">
        <f t="shared" si="51"/>
        <v>0</v>
      </c>
      <c r="J177" s="117"/>
      <c r="K177" s="73">
        <v>1.2135</v>
      </c>
      <c r="O177" s="114"/>
      <c r="P177" s="115"/>
      <c r="Q177" s="115"/>
    </row>
    <row r="178" spans="1:17" x14ac:dyDescent="0.3">
      <c r="A178" s="104" t="s">
        <v>218</v>
      </c>
      <c r="B178" s="107" t="s">
        <v>161</v>
      </c>
      <c r="C178" s="104">
        <v>40006</v>
      </c>
      <c r="D178" s="64" t="s">
        <v>232</v>
      </c>
      <c r="E178" s="7" t="s">
        <v>136</v>
      </c>
      <c r="F178" s="86">
        <v>7</v>
      </c>
      <c r="G178" s="8"/>
      <c r="H178" s="65">
        <f t="shared" ref="H178:H190" si="59">F178*G178</f>
        <v>0</v>
      </c>
      <c r="I178" s="65">
        <f t="shared" si="51"/>
        <v>0</v>
      </c>
      <c r="J178" s="52"/>
      <c r="K178" s="73">
        <v>1.2135</v>
      </c>
      <c r="O178" s="114">
        <v>21.9</v>
      </c>
      <c r="P178" s="115">
        <f t="shared" si="53"/>
        <v>4.38</v>
      </c>
      <c r="Q178" s="115">
        <f t="shared" si="54"/>
        <v>17.52</v>
      </c>
    </row>
    <row r="179" spans="1:17" x14ac:dyDescent="0.3">
      <c r="A179" s="104" t="s">
        <v>219</v>
      </c>
      <c r="B179" s="107" t="s">
        <v>161</v>
      </c>
      <c r="C179" s="104">
        <v>43171</v>
      </c>
      <c r="D179" s="64" t="s">
        <v>413</v>
      </c>
      <c r="E179" s="7" t="s">
        <v>136</v>
      </c>
      <c r="F179" s="86">
        <v>2</v>
      </c>
      <c r="G179" s="8"/>
      <c r="H179" s="65">
        <f t="shared" ref="H179" si="60">F179*G179</f>
        <v>0</v>
      </c>
      <c r="I179" s="65">
        <f t="shared" si="51"/>
        <v>0</v>
      </c>
      <c r="J179" s="117"/>
      <c r="K179" s="73">
        <v>1.2135</v>
      </c>
      <c r="O179" s="114"/>
      <c r="P179" s="115"/>
      <c r="Q179" s="115"/>
    </row>
    <row r="180" spans="1:17" x14ac:dyDescent="0.3">
      <c r="A180" s="104" t="s">
        <v>220</v>
      </c>
      <c r="B180" s="107" t="s">
        <v>161</v>
      </c>
      <c r="C180" s="104">
        <v>43179</v>
      </c>
      <c r="D180" s="64" t="s">
        <v>233</v>
      </c>
      <c r="E180" s="7" t="s">
        <v>136</v>
      </c>
      <c r="F180" s="86">
        <v>1</v>
      </c>
      <c r="G180" s="8"/>
      <c r="H180" s="65">
        <f t="shared" si="59"/>
        <v>0</v>
      </c>
      <c r="I180" s="65">
        <f t="shared" si="51"/>
        <v>0</v>
      </c>
      <c r="J180" s="52"/>
      <c r="K180" s="73">
        <v>1.2135</v>
      </c>
      <c r="O180" s="114">
        <v>44.81</v>
      </c>
      <c r="P180" s="115">
        <f t="shared" si="53"/>
        <v>8.9620000000000015</v>
      </c>
      <c r="Q180" s="115">
        <f t="shared" si="54"/>
        <v>35.847999999999999</v>
      </c>
    </row>
    <row r="181" spans="1:17" x14ac:dyDescent="0.3">
      <c r="A181" s="104" t="s">
        <v>221</v>
      </c>
      <c r="B181" s="107" t="s">
        <v>161</v>
      </c>
      <c r="C181" s="104">
        <v>43175</v>
      </c>
      <c r="D181" s="64" t="s">
        <v>234</v>
      </c>
      <c r="E181" s="7" t="s">
        <v>136</v>
      </c>
      <c r="F181" s="86">
        <v>3</v>
      </c>
      <c r="G181" s="8"/>
      <c r="H181" s="65">
        <f t="shared" si="59"/>
        <v>0</v>
      </c>
      <c r="I181" s="65">
        <f t="shared" si="51"/>
        <v>0</v>
      </c>
      <c r="J181" s="52"/>
      <c r="K181" s="73">
        <v>1.2135</v>
      </c>
      <c r="O181" s="114">
        <v>53.63</v>
      </c>
      <c r="P181" s="115">
        <f t="shared" si="53"/>
        <v>10.726000000000001</v>
      </c>
      <c r="Q181" s="115">
        <f t="shared" si="54"/>
        <v>42.904000000000003</v>
      </c>
    </row>
    <row r="182" spans="1:17" x14ac:dyDescent="0.3">
      <c r="A182" s="104" t="s">
        <v>222</v>
      </c>
      <c r="B182" s="107" t="s">
        <v>161</v>
      </c>
      <c r="C182" s="104">
        <v>40005</v>
      </c>
      <c r="D182" s="64" t="s">
        <v>235</v>
      </c>
      <c r="E182" s="7" t="s">
        <v>136</v>
      </c>
      <c r="F182" s="86">
        <v>2</v>
      </c>
      <c r="G182" s="8"/>
      <c r="H182" s="65">
        <f t="shared" si="59"/>
        <v>0</v>
      </c>
      <c r="I182" s="65">
        <f t="shared" si="51"/>
        <v>0</v>
      </c>
      <c r="J182" s="52"/>
      <c r="K182" s="73">
        <v>1.2135</v>
      </c>
      <c r="O182" s="114">
        <v>25.08</v>
      </c>
      <c r="P182" s="115">
        <f t="shared" si="53"/>
        <v>5.016</v>
      </c>
      <c r="Q182" s="115">
        <f t="shared" si="54"/>
        <v>20.064</v>
      </c>
    </row>
    <row r="183" spans="1:17" x14ac:dyDescent="0.3">
      <c r="A183" s="104" t="s">
        <v>223</v>
      </c>
      <c r="B183" s="107" t="s">
        <v>161</v>
      </c>
      <c r="C183" s="104">
        <v>43177</v>
      </c>
      <c r="D183" s="64" t="s">
        <v>430</v>
      </c>
      <c r="E183" s="7" t="s">
        <v>136</v>
      </c>
      <c r="F183" s="86">
        <v>1</v>
      </c>
      <c r="G183" s="8"/>
      <c r="H183" s="65">
        <f t="shared" ref="H183" si="61">F183*G183</f>
        <v>0</v>
      </c>
      <c r="I183" s="65">
        <f t="shared" si="51"/>
        <v>0</v>
      </c>
      <c r="J183" s="117"/>
      <c r="K183" s="73">
        <v>1.2135</v>
      </c>
      <c r="O183" s="114"/>
      <c r="P183" s="115"/>
      <c r="Q183" s="115"/>
    </row>
    <row r="184" spans="1:17" x14ac:dyDescent="0.3">
      <c r="A184" s="104" t="s">
        <v>423</v>
      </c>
      <c r="B184" s="107" t="s">
        <v>161</v>
      </c>
      <c r="C184" s="104">
        <v>43182</v>
      </c>
      <c r="D184" s="64" t="s">
        <v>236</v>
      </c>
      <c r="E184" s="7" t="s">
        <v>136</v>
      </c>
      <c r="F184" s="86">
        <v>14</v>
      </c>
      <c r="G184" s="8"/>
      <c r="H184" s="65">
        <f t="shared" si="59"/>
        <v>0</v>
      </c>
      <c r="I184" s="65">
        <f t="shared" si="51"/>
        <v>0</v>
      </c>
      <c r="J184" s="52"/>
      <c r="K184" s="73">
        <v>1.2135</v>
      </c>
      <c r="O184" s="114">
        <v>41.56</v>
      </c>
      <c r="P184" s="115">
        <f t="shared" si="53"/>
        <v>8.3120000000000012</v>
      </c>
      <c r="Q184" s="115">
        <f t="shared" si="54"/>
        <v>33.248000000000005</v>
      </c>
    </row>
    <row r="185" spans="1:17" x14ac:dyDescent="0.3">
      <c r="A185" s="104" t="s">
        <v>237</v>
      </c>
      <c r="B185" s="107" t="s">
        <v>161</v>
      </c>
      <c r="C185" s="104">
        <v>43186</v>
      </c>
      <c r="D185" s="64" t="s">
        <v>239</v>
      </c>
      <c r="E185" s="7" t="s">
        <v>136</v>
      </c>
      <c r="F185" s="86">
        <v>5</v>
      </c>
      <c r="G185" s="8"/>
      <c r="H185" s="65">
        <f t="shared" ref="H185:H188" si="62">F185*G185</f>
        <v>0</v>
      </c>
      <c r="I185" s="65">
        <f t="shared" si="51"/>
        <v>0</v>
      </c>
      <c r="J185" s="52" t="s">
        <v>240</v>
      </c>
      <c r="K185" s="73">
        <v>1.2135</v>
      </c>
      <c r="O185" s="114">
        <v>9.35</v>
      </c>
      <c r="P185" s="115">
        <f t="shared" si="53"/>
        <v>1.87</v>
      </c>
      <c r="Q185" s="115">
        <f t="shared" si="54"/>
        <v>7.4799999999999995</v>
      </c>
    </row>
    <row r="186" spans="1:17" x14ac:dyDescent="0.3">
      <c r="A186" s="104" t="s">
        <v>238</v>
      </c>
      <c r="B186" s="107" t="s">
        <v>161</v>
      </c>
      <c r="C186" s="104">
        <v>43194</v>
      </c>
      <c r="D186" s="64" t="s">
        <v>241</v>
      </c>
      <c r="E186" s="7" t="s">
        <v>136</v>
      </c>
      <c r="F186" s="86">
        <v>1</v>
      </c>
      <c r="G186" s="8"/>
      <c r="H186" s="65">
        <f t="shared" si="62"/>
        <v>0</v>
      </c>
      <c r="I186" s="65">
        <f t="shared" si="51"/>
        <v>0</v>
      </c>
      <c r="J186" s="52"/>
      <c r="K186" s="73">
        <v>1.2135</v>
      </c>
      <c r="O186" s="114">
        <v>23.97</v>
      </c>
      <c r="P186" s="115">
        <f t="shared" si="53"/>
        <v>4.7939999999999996</v>
      </c>
      <c r="Q186" s="115">
        <f t="shared" si="54"/>
        <v>19.175999999999998</v>
      </c>
    </row>
    <row r="187" spans="1:17" x14ac:dyDescent="0.3">
      <c r="A187" s="104" t="s">
        <v>414</v>
      </c>
      <c r="B187" s="107" t="s">
        <v>161</v>
      </c>
      <c r="C187" s="104">
        <v>43212</v>
      </c>
      <c r="D187" s="64" t="s">
        <v>242</v>
      </c>
      <c r="E187" s="7" t="s">
        <v>7</v>
      </c>
      <c r="F187" s="86">
        <v>40</v>
      </c>
      <c r="G187" s="8"/>
      <c r="H187" s="65">
        <f t="shared" si="62"/>
        <v>0</v>
      </c>
      <c r="I187" s="65">
        <f t="shared" si="51"/>
        <v>0</v>
      </c>
      <c r="J187" s="52"/>
      <c r="K187" s="73">
        <v>1.2135</v>
      </c>
      <c r="O187" s="114">
        <v>27.4</v>
      </c>
      <c r="P187" s="115">
        <f t="shared" si="53"/>
        <v>5.48</v>
      </c>
      <c r="Q187" s="115">
        <f t="shared" si="54"/>
        <v>21.919999999999998</v>
      </c>
    </row>
    <row r="188" spans="1:17" x14ac:dyDescent="0.3">
      <c r="A188" s="104" t="s">
        <v>415</v>
      </c>
      <c r="B188" s="107" t="s">
        <v>161</v>
      </c>
      <c r="C188" s="104">
        <v>43210</v>
      </c>
      <c r="D188" s="64" t="s">
        <v>243</v>
      </c>
      <c r="E188" s="7" t="s">
        <v>7</v>
      </c>
      <c r="F188" s="86">
        <f>5.1+36</f>
        <v>41.1</v>
      </c>
      <c r="G188" s="8"/>
      <c r="H188" s="10">
        <f t="shared" si="62"/>
        <v>0</v>
      </c>
      <c r="I188" s="65">
        <f t="shared" si="51"/>
        <v>0</v>
      </c>
      <c r="J188" s="50"/>
      <c r="K188" s="73">
        <v>1.2135</v>
      </c>
      <c r="O188" s="114">
        <v>30.13</v>
      </c>
      <c r="P188" s="115">
        <f t="shared" si="53"/>
        <v>6.0259999999999998</v>
      </c>
      <c r="Q188" s="115">
        <f t="shared" si="54"/>
        <v>24.103999999999999</v>
      </c>
    </row>
    <row r="189" spans="1:17" x14ac:dyDescent="0.3">
      <c r="A189" s="104" t="s">
        <v>416</v>
      </c>
      <c r="B189" s="107" t="s">
        <v>161</v>
      </c>
      <c r="C189" s="104">
        <v>43215</v>
      </c>
      <c r="D189" s="64" t="s">
        <v>244</v>
      </c>
      <c r="E189" s="7" t="s">
        <v>7</v>
      </c>
      <c r="F189" s="86">
        <v>23.4</v>
      </c>
      <c r="G189" s="8"/>
      <c r="H189" s="10">
        <f t="shared" si="59"/>
        <v>0</v>
      </c>
      <c r="I189" s="65">
        <f t="shared" si="51"/>
        <v>0</v>
      </c>
      <c r="J189" s="50"/>
      <c r="K189" s="73">
        <v>1.2135</v>
      </c>
      <c r="O189" s="114">
        <v>26.67</v>
      </c>
      <c r="P189" s="115">
        <f t="shared" si="53"/>
        <v>5.3340000000000005</v>
      </c>
      <c r="Q189" s="115">
        <f t="shared" si="54"/>
        <v>21.336000000000002</v>
      </c>
    </row>
    <row r="190" spans="1:17" x14ac:dyDescent="0.3">
      <c r="A190" s="104" t="s">
        <v>419</v>
      </c>
      <c r="B190" s="107" t="s">
        <v>161</v>
      </c>
      <c r="C190" s="104">
        <v>43199</v>
      </c>
      <c r="D190" s="64" t="s">
        <v>245</v>
      </c>
      <c r="E190" s="7" t="s">
        <v>136</v>
      </c>
      <c r="F190" s="86">
        <v>1</v>
      </c>
      <c r="G190" s="8"/>
      <c r="H190" s="10">
        <f t="shared" si="59"/>
        <v>0</v>
      </c>
      <c r="I190" s="65">
        <f t="shared" si="51"/>
        <v>0</v>
      </c>
      <c r="J190" s="50"/>
      <c r="K190" s="73">
        <v>1.2135</v>
      </c>
      <c r="O190" s="114">
        <v>50.68</v>
      </c>
      <c r="P190" s="115">
        <f t="shared" si="53"/>
        <v>10.136000000000001</v>
      </c>
      <c r="Q190" s="115">
        <f t="shared" si="54"/>
        <v>40.543999999999997</v>
      </c>
    </row>
    <row r="191" spans="1:17" x14ac:dyDescent="0.3">
      <c r="A191" s="104" t="s">
        <v>420</v>
      </c>
      <c r="B191" s="107" t="s">
        <v>161</v>
      </c>
      <c r="C191" s="104">
        <v>43204</v>
      </c>
      <c r="D191" s="64" t="s">
        <v>418</v>
      </c>
      <c r="E191" s="7" t="s">
        <v>136</v>
      </c>
      <c r="F191" s="86">
        <v>1</v>
      </c>
      <c r="G191" s="8"/>
      <c r="H191" s="10">
        <f t="shared" ref="H191" si="63">F191*G191</f>
        <v>0</v>
      </c>
      <c r="I191" s="65">
        <f t="shared" si="51"/>
        <v>0</v>
      </c>
      <c r="J191" s="100"/>
      <c r="K191" s="73">
        <v>1.2135</v>
      </c>
      <c r="O191" s="114"/>
      <c r="P191" s="115"/>
      <c r="Q191" s="115"/>
    </row>
    <row r="192" spans="1:17" x14ac:dyDescent="0.3">
      <c r="A192" s="104" t="s">
        <v>424</v>
      </c>
      <c r="B192" s="107" t="s">
        <v>161</v>
      </c>
      <c r="C192" s="104">
        <v>43207</v>
      </c>
      <c r="D192" s="64" t="s">
        <v>421</v>
      </c>
      <c r="E192" s="7" t="s">
        <v>136</v>
      </c>
      <c r="F192" s="86">
        <v>2</v>
      </c>
      <c r="G192" s="8"/>
      <c r="H192" s="10">
        <f t="shared" ref="H192:H193" si="64">F192*G192</f>
        <v>0</v>
      </c>
      <c r="I192" s="65">
        <f t="shared" si="51"/>
        <v>0</v>
      </c>
      <c r="J192" s="100"/>
      <c r="K192" s="73">
        <v>1.2135</v>
      </c>
      <c r="O192" s="114"/>
      <c r="P192" s="115"/>
      <c r="Q192" s="115"/>
    </row>
    <row r="193" spans="1:20" x14ac:dyDescent="0.3">
      <c r="A193" s="104" t="s">
        <v>428</v>
      </c>
      <c r="B193" s="107" t="s">
        <v>161</v>
      </c>
      <c r="C193" s="104">
        <v>43213</v>
      </c>
      <c r="D193" s="64" t="s">
        <v>422</v>
      </c>
      <c r="E193" s="7" t="s">
        <v>136</v>
      </c>
      <c r="F193" s="86">
        <v>28</v>
      </c>
      <c r="G193" s="8"/>
      <c r="H193" s="10">
        <f t="shared" si="64"/>
        <v>0</v>
      </c>
      <c r="I193" s="65">
        <f t="shared" si="51"/>
        <v>0</v>
      </c>
      <c r="J193" s="100" t="s">
        <v>425</v>
      </c>
      <c r="K193" s="73">
        <v>1.2135</v>
      </c>
      <c r="O193" s="114"/>
      <c r="P193" s="115"/>
      <c r="Q193" s="115"/>
    </row>
    <row r="194" spans="1:20" ht="24" x14ac:dyDescent="0.3">
      <c r="A194" s="104" t="s">
        <v>429</v>
      </c>
      <c r="B194" s="107" t="s">
        <v>161</v>
      </c>
      <c r="C194" s="104">
        <v>89591</v>
      </c>
      <c r="D194" s="58" t="s">
        <v>427</v>
      </c>
      <c r="E194" s="7" t="s">
        <v>136</v>
      </c>
      <c r="F194" s="86">
        <v>3</v>
      </c>
      <c r="G194" s="130"/>
      <c r="H194" s="10">
        <f>F194*G194</f>
        <v>0</v>
      </c>
      <c r="I194" s="65">
        <f t="shared" si="51"/>
        <v>0</v>
      </c>
      <c r="J194" s="100"/>
      <c r="K194" s="73">
        <v>1.2135</v>
      </c>
      <c r="O194" s="114"/>
      <c r="P194" s="115"/>
      <c r="Q194" s="115"/>
    </row>
    <row r="195" spans="1:20" ht="24" x14ac:dyDescent="0.3">
      <c r="A195" s="104" t="s">
        <v>456</v>
      </c>
      <c r="B195" s="107" t="s">
        <v>161</v>
      </c>
      <c r="C195" s="104">
        <v>89677</v>
      </c>
      <c r="D195" s="58" t="s">
        <v>514</v>
      </c>
      <c r="E195" s="7" t="s">
        <v>136</v>
      </c>
      <c r="F195" s="86">
        <v>3</v>
      </c>
      <c r="G195" s="8"/>
      <c r="H195" s="10">
        <f>F195*G195</f>
        <v>0</v>
      </c>
      <c r="I195" s="65">
        <f t="shared" si="51"/>
        <v>0</v>
      </c>
      <c r="J195" s="100"/>
      <c r="K195" s="73">
        <v>1.2135</v>
      </c>
      <c r="O195" s="114"/>
      <c r="P195" s="115"/>
      <c r="Q195" s="115"/>
    </row>
    <row r="196" spans="1:20" x14ac:dyDescent="0.3">
      <c r="A196" s="104" t="s">
        <v>461</v>
      </c>
      <c r="B196" s="107" t="s">
        <v>366</v>
      </c>
      <c r="C196" s="104" t="s">
        <v>465</v>
      </c>
      <c r="D196" s="58" t="s">
        <v>466</v>
      </c>
      <c r="E196" s="56" t="s">
        <v>136</v>
      </c>
      <c r="F196" s="86">
        <v>1</v>
      </c>
      <c r="G196" s="8"/>
      <c r="H196" s="10">
        <f>F196*G196</f>
        <v>0</v>
      </c>
      <c r="I196" s="65">
        <f t="shared" si="51"/>
        <v>0</v>
      </c>
      <c r="J196" s="100" t="s">
        <v>467</v>
      </c>
      <c r="K196" s="73">
        <v>1.2135</v>
      </c>
      <c r="O196" s="114"/>
      <c r="P196" s="115"/>
      <c r="Q196" s="115"/>
    </row>
    <row r="197" spans="1:20" x14ac:dyDescent="0.3">
      <c r="A197" s="104" t="s">
        <v>481</v>
      </c>
      <c r="B197" s="132"/>
      <c r="C197" s="113"/>
      <c r="D197" s="58" t="s">
        <v>482</v>
      </c>
      <c r="E197" s="56" t="s">
        <v>8</v>
      </c>
      <c r="F197" s="86">
        <v>0</v>
      </c>
      <c r="G197" s="8"/>
      <c r="H197" s="10">
        <v>0</v>
      </c>
      <c r="I197" s="10">
        <f>H197*L1</f>
        <v>0</v>
      </c>
      <c r="J197" s="152" t="s">
        <v>483</v>
      </c>
      <c r="K197" s="73">
        <v>1.2135</v>
      </c>
      <c r="O197" s="114"/>
      <c r="P197" s="153"/>
      <c r="Q197" s="153"/>
    </row>
    <row r="198" spans="1:20" s="123" customFormat="1" x14ac:dyDescent="0.3">
      <c r="A198" s="113">
        <v>16</v>
      </c>
      <c r="B198" s="132"/>
      <c r="C198" s="113"/>
      <c r="D198" s="184" t="s">
        <v>88</v>
      </c>
      <c r="E198" s="185"/>
      <c r="F198" s="185"/>
      <c r="G198" s="185"/>
      <c r="H198" s="186"/>
      <c r="I198" s="134">
        <f>SUM(I199:I211)</f>
        <v>0</v>
      </c>
      <c r="J198" s="135"/>
      <c r="K198" s="74"/>
      <c r="L198" s="133"/>
      <c r="M198" s="133"/>
      <c r="N198" s="133"/>
      <c r="O198" s="73"/>
      <c r="P198" s="73"/>
      <c r="Q198" s="73"/>
      <c r="R198" s="133"/>
      <c r="S198" s="133"/>
      <c r="T198" s="133"/>
    </row>
    <row r="199" spans="1:20" x14ac:dyDescent="0.3">
      <c r="A199" s="104" t="s">
        <v>104</v>
      </c>
      <c r="B199" s="107" t="s">
        <v>364</v>
      </c>
      <c r="C199" s="109" t="s">
        <v>163</v>
      </c>
      <c r="D199" s="55" t="s">
        <v>164</v>
      </c>
      <c r="E199" s="7" t="s">
        <v>136</v>
      </c>
      <c r="F199" s="86">
        <v>2</v>
      </c>
      <c r="G199" s="8"/>
      <c r="H199" s="10">
        <f>F199*G199</f>
        <v>0</v>
      </c>
      <c r="I199" s="10">
        <f>H199*$L$1</f>
        <v>0</v>
      </c>
      <c r="J199" s="100" t="s">
        <v>392</v>
      </c>
      <c r="K199" s="73"/>
      <c r="O199" s="114">
        <v>382.33</v>
      </c>
      <c r="P199" s="115">
        <f>O199*0.2</f>
        <v>76.465999999999994</v>
      </c>
      <c r="Q199" s="115">
        <f>O199-P199</f>
        <v>305.86399999999998</v>
      </c>
    </row>
    <row r="200" spans="1:20" ht="37.950000000000003" customHeight="1" x14ac:dyDescent="0.3">
      <c r="A200" s="104" t="s">
        <v>105</v>
      </c>
      <c r="B200" s="143" t="s">
        <v>364</v>
      </c>
      <c r="C200" s="149">
        <v>95472</v>
      </c>
      <c r="D200" s="70" t="s">
        <v>463</v>
      </c>
      <c r="E200" s="69" t="s">
        <v>136</v>
      </c>
      <c r="F200" s="145">
        <v>3</v>
      </c>
      <c r="G200" s="146"/>
      <c r="H200" s="147">
        <f>F200*G200</f>
        <v>0</v>
      </c>
      <c r="I200" s="10">
        <f t="shared" ref="I200:I211" si="65">H200*$L$1</f>
        <v>0</v>
      </c>
      <c r="J200" s="100" t="s">
        <v>464</v>
      </c>
      <c r="K200" s="73"/>
      <c r="O200" s="114"/>
      <c r="P200" s="115"/>
      <c r="Q200" s="115"/>
    </row>
    <row r="201" spans="1:20" ht="36" x14ac:dyDescent="0.3">
      <c r="A201" s="104" t="s">
        <v>106</v>
      </c>
      <c r="B201" s="107" t="s">
        <v>364</v>
      </c>
      <c r="C201" s="109">
        <v>86942</v>
      </c>
      <c r="D201" s="55" t="s">
        <v>462</v>
      </c>
      <c r="E201" s="7" t="s">
        <v>136</v>
      </c>
      <c r="F201" s="142">
        <v>3</v>
      </c>
      <c r="G201" s="8"/>
      <c r="H201" s="10">
        <f>F201*G201</f>
        <v>0</v>
      </c>
      <c r="I201" s="10">
        <f t="shared" si="65"/>
        <v>0</v>
      </c>
      <c r="J201" s="100" t="s">
        <v>393</v>
      </c>
      <c r="K201" s="73"/>
      <c r="O201" s="114"/>
      <c r="P201" s="115"/>
      <c r="Q201" s="115"/>
    </row>
    <row r="202" spans="1:20" s="162" customFormat="1" ht="26.25" customHeight="1" x14ac:dyDescent="0.3">
      <c r="A202" s="155" t="s">
        <v>107</v>
      </c>
      <c r="B202" s="156" t="s">
        <v>364</v>
      </c>
      <c r="C202" s="149">
        <v>86901</v>
      </c>
      <c r="D202" s="70" t="s">
        <v>511</v>
      </c>
      <c r="E202" s="155" t="s">
        <v>136</v>
      </c>
      <c r="F202" s="157">
        <v>4</v>
      </c>
      <c r="G202" s="144"/>
      <c r="H202" s="158">
        <f>F202*G202</f>
        <v>0</v>
      </c>
      <c r="I202" s="159">
        <f t="shared" si="65"/>
        <v>0</v>
      </c>
      <c r="J202" s="160" t="s">
        <v>510</v>
      </c>
      <c r="K202" s="161"/>
      <c r="L202" s="167"/>
      <c r="M202" s="167"/>
      <c r="N202" s="167"/>
      <c r="O202" s="163"/>
      <c r="P202" s="164"/>
      <c r="Q202" s="164"/>
      <c r="R202" s="167"/>
      <c r="S202" s="167"/>
      <c r="T202" s="167"/>
    </row>
    <row r="203" spans="1:20" x14ac:dyDescent="0.3">
      <c r="A203" s="104" t="s">
        <v>302</v>
      </c>
      <c r="B203" s="107" t="s">
        <v>161</v>
      </c>
      <c r="C203" s="104">
        <v>42858</v>
      </c>
      <c r="D203" s="118" t="s">
        <v>202</v>
      </c>
      <c r="E203" s="7" t="s">
        <v>7</v>
      </c>
      <c r="F203" s="90">
        <v>6</v>
      </c>
      <c r="G203" s="8"/>
      <c r="H203" s="10">
        <f t="shared" ref="H203" si="66">F203*G203</f>
        <v>0</v>
      </c>
      <c r="I203" s="10">
        <f t="shared" si="65"/>
        <v>0</v>
      </c>
      <c r="J203" s="100" t="s">
        <v>296</v>
      </c>
      <c r="K203" s="73"/>
      <c r="O203" s="114">
        <v>426.88</v>
      </c>
      <c r="P203" s="115">
        <f t="shared" ref="P203:P207" si="67">O203*0.2</f>
        <v>85.376000000000005</v>
      </c>
      <c r="Q203" s="115">
        <f t="shared" ref="Q203:Q207" si="68">O203-P203</f>
        <v>341.50400000000002</v>
      </c>
    </row>
    <row r="204" spans="1:20" x14ac:dyDescent="0.3">
      <c r="A204" s="104" t="s">
        <v>362</v>
      </c>
      <c r="B204" s="107" t="s">
        <v>161</v>
      </c>
      <c r="C204" s="104">
        <v>42950</v>
      </c>
      <c r="D204" s="7" t="s">
        <v>162</v>
      </c>
      <c r="E204" s="7" t="s">
        <v>136</v>
      </c>
      <c r="F204" s="86">
        <v>1</v>
      </c>
      <c r="G204" s="8"/>
      <c r="H204" s="10">
        <f>F204*G204</f>
        <v>0</v>
      </c>
      <c r="I204" s="10">
        <f t="shared" si="65"/>
        <v>0</v>
      </c>
      <c r="J204" s="100"/>
      <c r="K204" s="73"/>
      <c r="O204" s="114">
        <v>50</v>
      </c>
      <c r="P204" s="115">
        <f t="shared" si="67"/>
        <v>10</v>
      </c>
      <c r="Q204" s="115">
        <f t="shared" si="68"/>
        <v>40</v>
      </c>
    </row>
    <row r="205" spans="1:20" ht="17.399999999999999" customHeight="1" x14ac:dyDescent="0.3">
      <c r="A205" s="104" t="s">
        <v>303</v>
      </c>
      <c r="B205" s="107" t="s">
        <v>161</v>
      </c>
      <c r="C205" s="104">
        <v>42957</v>
      </c>
      <c r="D205" s="118" t="s">
        <v>299</v>
      </c>
      <c r="E205" s="7" t="s">
        <v>136</v>
      </c>
      <c r="F205" s="86">
        <v>5</v>
      </c>
      <c r="G205" s="8"/>
      <c r="H205" s="10">
        <f t="shared" ref="H205" si="69">F205*G205</f>
        <v>0</v>
      </c>
      <c r="I205" s="10">
        <f t="shared" si="65"/>
        <v>0</v>
      </c>
      <c r="J205" s="100" t="s">
        <v>300</v>
      </c>
      <c r="K205" s="73"/>
      <c r="O205" s="114">
        <v>78.37</v>
      </c>
      <c r="P205" s="115">
        <f t="shared" si="67"/>
        <v>15.674000000000001</v>
      </c>
      <c r="Q205" s="115">
        <f t="shared" si="68"/>
        <v>62.696000000000005</v>
      </c>
    </row>
    <row r="206" spans="1:20" ht="17.399999999999999" customHeight="1" x14ac:dyDescent="0.3">
      <c r="A206" s="104" t="s">
        <v>304</v>
      </c>
      <c r="B206" s="107" t="s">
        <v>161</v>
      </c>
      <c r="C206" s="104">
        <v>43807</v>
      </c>
      <c r="D206" s="11" t="s">
        <v>298</v>
      </c>
      <c r="E206" s="7" t="s">
        <v>136</v>
      </c>
      <c r="F206" s="86">
        <v>3</v>
      </c>
      <c r="G206" s="8"/>
      <c r="H206" s="10">
        <f t="shared" ref="H206:H207" si="70">F206*G206</f>
        <v>0</v>
      </c>
      <c r="I206" s="10">
        <f t="shared" si="65"/>
        <v>0</v>
      </c>
      <c r="J206" s="53" t="s">
        <v>301</v>
      </c>
      <c r="K206" s="73"/>
      <c r="O206" s="114">
        <v>60.4</v>
      </c>
      <c r="P206" s="115">
        <f t="shared" si="67"/>
        <v>12.08</v>
      </c>
      <c r="Q206" s="115">
        <f t="shared" si="68"/>
        <v>48.32</v>
      </c>
    </row>
    <row r="207" spans="1:20" ht="17.399999999999999" customHeight="1" x14ac:dyDescent="0.3">
      <c r="A207" s="104" t="s">
        <v>509</v>
      </c>
      <c r="B207" s="107" t="s">
        <v>161</v>
      </c>
      <c r="C207" s="104">
        <v>42901</v>
      </c>
      <c r="D207" s="11" t="s">
        <v>305</v>
      </c>
      <c r="E207" s="7" t="s">
        <v>136</v>
      </c>
      <c r="F207" s="86">
        <v>10</v>
      </c>
      <c r="G207" s="8"/>
      <c r="H207" s="10">
        <f t="shared" si="70"/>
        <v>0</v>
      </c>
      <c r="I207" s="10">
        <f t="shared" si="65"/>
        <v>0</v>
      </c>
      <c r="J207" s="53" t="s">
        <v>306</v>
      </c>
      <c r="K207" s="73"/>
      <c r="O207" s="114">
        <v>73.45</v>
      </c>
      <c r="P207" s="115">
        <f t="shared" si="67"/>
        <v>14.690000000000001</v>
      </c>
      <c r="Q207" s="115">
        <f t="shared" si="68"/>
        <v>58.760000000000005</v>
      </c>
    </row>
    <row r="208" spans="1:20" x14ac:dyDescent="0.3">
      <c r="A208" s="104" t="s">
        <v>471</v>
      </c>
      <c r="B208" s="148" t="s">
        <v>364</v>
      </c>
      <c r="C208" s="149">
        <v>100874</v>
      </c>
      <c r="D208" s="72" t="s">
        <v>468</v>
      </c>
      <c r="E208" s="7" t="s">
        <v>136</v>
      </c>
      <c r="F208" s="150">
        <v>3</v>
      </c>
      <c r="G208" s="144"/>
      <c r="H208" s="10">
        <f t="shared" ref="H208:H211" si="71">F208*G208</f>
        <v>0</v>
      </c>
      <c r="I208" s="10">
        <f t="shared" si="65"/>
        <v>0</v>
      </c>
      <c r="J208" s="100" t="s">
        <v>516</v>
      </c>
      <c r="K208" s="73"/>
      <c r="O208" s="114"/>
      <c r="P208" s="115"/>
      <c r="Q208" s="115"/>
    </row>
    <row r="209" spans="1:20" ht="24.6" x14ac:dyDescent="0.3">
      <c r="A209" s="104" t="s">
        <v>472</v>
      </c>
      <c r="B209" s="148" t="s">
        <v>364</v>
      </c>
      <c r="C209" s="149">
        <v>100867</v>
      </c>
      <c r="D209" s="70" t="s">
        <v>469</v>
      </c>
      <c r="E209" s="7" t="s">
        <v>136</v>
      </c>
      <c r="F209" s="150">
        <v>3</v>
      </c>
      <c r="G209" s="144"/>
      <c r="H209" s="10">
        <f t="shared" si="71"/>
        <v>0</v>
      </c>
      <c r="I209" s="10">
        <f t="shared" si="65"/>
        <v>0</v>
      </c>
      <c r="J209" s="100" t="s">
        <v>516</v>
      </c>
      <c r="K209" s="73"/>
      <c r="O209" s="114"/>
      <c r="P209" s="115"/>
      <c r="Q209" s="115"/>
    </row>
    <row r="210" spans="1:20" ht="25.95" customHeight="1" x14ac:dyDescent="0.3">
      <c r="A210" s="104" t="s">
        <v>474</v>
      </c>
      <c r="B210" s="148" t="s">
        <v>364</v>
      </c>
      <c r="C210" s="149">
        <v>100868</v>
      </c>
      <c r="D210" s="72" t="s">
        <v>470</v>
      </c>
      <c r="E210" s="7" t="s">
        <v>136</v>
      </c>
      <c r="F210" s="150">
        <v>6</v>
      </c>
      <c r="G210" s="144"/>
      <c r="H210" s="10">
        <f t="shared" si="71"/>
        <v>0</v>
      </c>
      <c r="I210" s="10">
        <f t="shared" si="65"/>
        <v>0</v>
      </c>
      <c r="J210" s="100" t="s">
        <v>516</v>
      </c>
      <c r="K210" s="73"/>
      <c r="O210" s="114"/>
      <c r="P210" s="115"/>
      <c r="Q210" s="115"/>
    </row>
    <row r="211" spans="1:20" ht="17.399999999999999" customHeight="1" x14ac:dyDescent="0.3">
      <c r="A211" s="104" t="s">
        <v>475</v>
      </c>
      <c r="B211" s="149" t="s">
        <v>366</v>
      </c>
      <c r="C211" s="149" t="s">
        <v>465</v>
      </c>
      <c r="D211" s="72" t="s">
        <v>473</v>
      </c>
      <c r="E211" s="7" t="s">
        <v>136</v>
      </c>
      <c r="F211" s="150">
        <v>6</v>
      </c>
      <c r="G211" s="144"/>
      <c r="H211" s="10">
        <f t="shared" si="71"/>
        <v>0</v>
      </c>
      <c r="I211" s="10">
        <f t="shared" si="65"/>
        <v>0</v>
      </c>
      <c r="J211" s="100" t="s">
        <v>516</v>
      </c>
      <c r="K211" s="73"/>
      <c r="O211" s="114"/>
      <c r="P211" s="115"/>
      <c r="Q211" s="115"/>
    </row>
    <row r="212" spans="1:20" s="123" customFormat="1" x14ac:dyDescent="0.3">
      <c r="A212" s="113">
        <v>17</v>
      </c>
      <c r="B212" s="132"/>
      <c r="C212" s="113"/>
      <c r="D212" s="184" t="s">
        <v>93</v>
      </c>
      <c r="E212" s="185"/>
      <c r="F212" s="185"/>
      <c r="G212" s="185"/>
      <c r="H212" s="185"/>
      <c r="I212" s="134">
        <f>SUM(I213:I213)</f>
        <v>0</v>
      </c>
      <c r="J212" s="135"/>
      <c r="K212" s="74"/>
      <c r="L212" s="133"/>
      <c r="M212" s="133"/>
      <c r="N212" s="133"/>
      <c r="O212" s="133"/>
      <c r="P212" s="133"/>
      <c r="Q212" s="133"/>
      <c r="R212" s="133"/>
      <c r="S212" s="133"/>
      <c r="T212" s="133"/>
    </row>
    <row r="213" spans="1:20" x14ac:dyDescent="0.3">
      <c r="A213" s="104" t="s">
        <v>108</v>
      </c>
      <c r="B213" s="107" t="s">
        <v>161</v>
      </c>
      <c r="C213" s="104">
        <v>42846</v>
      </c>
      <c r="D213" s="7" t="s">
        <v>363</v>
      </c>
      <c r="E213" s="50" t="s">
        <v>310</v>
      </c>
      <c r="F213" s="174">
        <v>283.89999999999998</v>
      </c>
      <c r="G213" s="12"/>
      <c r="H213" s="10">
        <f>G213*F213</f>
        <v>0</v>
      </c>
      <c r="I213" s="10">
        <f>H213*L1</f>
        <v>0</v>
      </c>
      <c r="J213" s="50" t="s">
        <v>89</v>
      </c>
      <c r="K213" s="74"/>
    </row>
    <row r="214" spans="1:20" x14ac:dyDescent="0.3">
      <c r="A214" s="105"/>
      <c r="B214" s="107"/>
      <c r="C214" s="104"/>
      <c r="D214" s="3"/>
      <c r="E214" s="4"/>
      <c r="F214" s="91"/>
      <c r="G214" s="5"/>
      <c r="H214" s="6"/>
      <c r="I214" s="6"/>
      <c r="J214" s="2"/>
      <c r="K214" s="74"/>
    </row>
    <row r="215" spans="1:20" ht="15.75" customHeight="1" x14ac:dyDescent="0.3">
      <c r="A215" s="202" t="s">
        <v>25</v>
      </c>
      <c r="B215" s="202"/>
      <c r="C215" s="202"/>
      <c r="D215" s="202"/>
      <c r="E215" s="202"/>
      <c r="F215" s="202"/>
      <c r="G215" s="202"/>
      <c r="H215" s="202"/>
      <c r="I215" s="141">
        <f>I7+I10+I29+I39+I47+I53+I58+I60+I67+I70+I74+I82+I87+I125+I162+I198+I212</f>
        <v>0</v>
      </c>
      <c r="J215" s="4"/>
      <c r="K215" s="74"/>
    </row>
    <row r="216" spans="1:20" x14ac:dyDescent="0.3">
      <c r="D216" s="60"/>
      <c r="E216" s="60"/>
      <c r="F216" s="92"/>
      <c r="G216" s="60"/>
      <c r="H216" s="61"/>
      <c r="I216" s="60"/>
      <c r="J216" s="60"/>
    </row>
    <row r="217" spans="1:20" x14ac:dyDescent="0.3">
      <c r="A217" s="106" t="s">
        <v>307</v>
      </c>
      <c r="C217" s="154" t="s">
        <v>457</v>
      </c>
      <c r="E217" s="93"/>
    </row>
    <row r="220" spans="1:20" x14ac:dyDescent="0.3">
      <c r="D220" s="183" t="s">
        <v>127</v>
      </c>
      <c r="E220" s="183"/>
      <c r="F220" s="183"/>
      <c r="G220" s="183"/>
      <c r="H220" s="183"/>
      <c r="I220" s="183"/>
    </row>
    <row r="221" spans="1:20" x14ac:dyDescent="0.3">
      <c r="D221" s="183"/>
      <c r="E221" s="183"/>
      <c r="F221" s="183"/>
      <c r="G221" s="183"/>
      <c r="H221" s="183"/>
      <c r="I221" s="183"/>
    </row>
    <row r="222" spans="1:20" x14ac:dyDescent="0.3">
      <c r="D222" s="183"/>
      <c r="E222" s="183"/>
      <c r="F222" s="183"/>
      <c r="G222" s="183"/>
      <c r="H222" s="183"/>
      <c r="I222" s="183"/>
    </row>
    <row r="223" spans="1:20" x14ac:dyDescent="0.3">
      <c r="D223" s="183"/>
      <c r="E223" s="183"/>
      <c r="F223" s="183"/>
      <c r="G223" s="183"/>
      <c r="H223" s="183"/>
      <c r="I223" s="183"/>
    </row>
    <row r="224" spans="1:20" x14ac:dyDescent="0.3">
      <c r="D224" s="183"/>
      <c r="E224" s="183"/>
      <c r="F224" s="183"/>
      <c r="G224" s="183"/>
      <c r="H224" s="183"/>
      <c r="I224" s="183"/>
    </row>
    <row r="225" spans="4:9" x14ac:dyDescent="0.3">
      <c r="D225" s="183"/>
      <c r="E225" s="183"/>
      <c r="F225" s="183"/>
      <c r="G225" s="183"/>
      <c r="H225" s="183"/>
      <c r="I225" s="183"/>
    </row>
    <row r="226" spans="4:9" x14ac:dyDescent="0.3">
      <c r="D226" s="183"/>
      <c r="E226" s="183"/>
      <c r="F226" s="183"/>
      <c r="G226" s="183"/>
      <c r="H226" s="183"/>
      <c r="I226" s="183"/>
    </row>
  </sheetData>
  <mergeCells count="25">
    <mergeCell ref="D58:H58"/>
    <mergeCell ref="D60:H60"/>
    <mergeCell ref="D67:H67"/>
    <mergeCell ref="D70:H70"/>
    <mergeCell ref="A215:H215"/>
    <mergeCell ref="D198:H198"/>
    <mergeCell ref="D212:H212"/>
    <mergeCell ref="D10:H10"/>
    <mergeCell ref="D29:H29"/>
    <mergeCell ref="D39:H39"/>
    <mergeCell ref="D47:H47"/>
    <mergeCell ref="D53:H53"/>
    <mergeCell ref="A1:J1"/>
    <mergeCell ref="A2:J2"/>
    <mergeCell ref="A4:G4"/>
    <mergeCell ref="A5:G5"/>
    <mergeCell ref="D7:H7"/>
    <mergeCell ref="H4:I4"/>
    <mergeCell ref="A3:J3"/>
    <mergeCell ref="D220:I226"/>
    <mergeCell ref="D74:H74"/>
    <mergeCell ref="D82:H82"/>
    <mergeCell ref="D87:H87"/>
    <mergeCell ref="D125:H125"/>
    <mergeCell ref="D162:H162"/>
  </mergeCells>
  <phoneticPr fontId="15" type="noConversion"/>
  <pageMargins left="0.51181102362204722" right="0.51181102362204722" top="0.59055118110236227" bottom="0.59055118110236227" header="0.31496062992125984" footer="0.31496062992125984"/>
  <pageSetup paperSize="9" scale="6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DA2BF3-CF61-44EF-BFE9-E13DC915BA7D}">
  <dimension ref="A1:T34"/>
  <sheetViews>
    <sheetView topLeftCell="A10" workbookViewId="0">
      <selection activeCell="O13" sqref="O13"/>
    </sheetView>
  </sheetViews>
  <sheetFormatPr defaultRowHeight="14.4" x14ac:dyDescent="0.3"/>
  <sheetData>
    <row r="1" spans="1:20" s="1" customFormat="1" ht="15" customHeight="1" x14ac:dyDescent="0.3">
      <c r="A1" s="193" t="s">
        <v>460</v>
      </c>
      <c r="B1" s="193"/>
      <c r="C1" s="194"/>
      <c r="D1" s="194"/>
      <c r="E1" s="194"/>
      <c r="F1" s="194"/>
      <c r="G1" s="194"/>
      <c r="H1" s="194"/>
      <c r="I1" s="194"/>
      <c r="J1" s="194"/>
      <c r="K1" s="39"/>
      <c r="L1" s="39">
        <v>1.2135</v>
      </c>
      <c r="M1" s="39"/>
      <c r="N1" s="39"/>
      <c r="O1" s="39"/>
      <c r="P1" s="39"/>
      <c r="Q1" s="39"/>
      <c r="R1" s="39"/>
      <c r="S1" s="39"/>
      <c r="T1" s="39"/>
    </row>
    <row r="2" spans="1:20" s="1" customFormat="1" ht="15" customHeight="1" x14ac:dyDescent="0.3">
      <c r="A2" s="195" t="s">
        <v>518</v>
      </c>
      <c r="B2" s="195"/>
      <c r="C2" s="194"/>
      <c r="D2" s="194"/>
      <c r="E2" s="194"/>
      <c r="F2" s="194"/>
      <c r="G2" s="194"/>
      <c r="H2" s="194"/>
      <c r="I2" s="194"/>
      <c r="J2" s="194"/>
      <c r="K2" s="39"/>
      <c r="L2" s="39"/>
      <c r="M2" s="39"/>
      <c r="N2" s="39"/>
      <c r="O2" s="39"/>
      <c r="P2" s="39"/>
      <c r="Q2" s="39"/>
      <c r="R2" s="39"/>
      <c r="S2" s="39"/>
      <c r="T2" s="39"/>
    </row>
    <row r="3" spans="1:20" s="1" customFormat="1" ht="15" customHeight="1" x14ac:dyDescent="0.3">
      <c r="A3" s="195" t="s">
        <v>458</v>
      </c>
      <c r="B3" s="195"/>
      <c r="C3" s="194"/>
      <c r="D3" s="194"/>
      <c r="E3" s="194"/>
      <c r="F3" s="194"/>
      <c r="G3" s="194"/>
      <c r="H3" s="194"/>
      <c r="I3" s="194"/>
      <c r="J3" s="194"/>
      <c r="K3" s="39"/>
      <c r="L3" s="39"/>
      <c r="M3" s="39"/>
      <c r="N3" s="39"/>
      <c r="O3" s="39"/>
      <c r="P3" s="39"/>
      <c r="Q3" s="39"/>
      <c r="R3" s="39"/>
      <c r="S3" s="39"/>
      <c r="T3" s="39"/>
    </row>
    <row r="4" spans="1:20" s="1" customFormat="1" ht="14.4" customHeight="1" x14ac:dyDescent="0.3">
      <c r="A4" s="195" t="s">
        <v>459</v>
      </c>
      <c r="B4" s="195"/>
      <c r="C4" s="195"/>
      <c r="D4" s="195"/>
      <c r="E4" s="195"/>
      <c r="F4" s="195"/>
      <c r="G4" s="195"/>
      <c r="H4" s="197" t="s">
        <v>314</v>
      </c>
      <c r="I4" s="198"/>
      <c r="J4" s="173"/>
      <c r="K4" s="39"/>
      <c r="L4" s="39"/>
      <c r="M4" s="39"/>
      <c r="N4" s="39"/>
      <c r="O4" s="39"/>
      <c r="P4" s="39"/>
      <c r="Q4" s="39"/>
      <c r="R4" s="39"/>
      <c r="S4" s="39"/>
      <c r="T4" s="39"/>
    </row>
    <row r="5" spans="1:20" s="1" customFormat="1" ht="13.8" x14ac:dyDescent="0.3">
      <c r="A5" s="196" t="s">
        <v>507</v>
      </c>
      <c r="B5" s="196"/>
      <c r="C5" s="196"/>
      <c r="D5" s="196"/>
      <c r="E5" s="196"/>
      <c r="F5" s="196"/>
      <c r="G5" s="196"/>
      <c r="H5" s="119" t="s">
        <v>23</v>
      </c>
      <c r="I5" s="165">
        <v>0.2135</v>
      </c>
      <c r="J5" s="119"/>
      <c r="K5" s="39"/>
      <c r="L5" s="39"/>
      <c r="M5" s="39"/>
      <c r="N5" s="39"/>
      <c r="O5" s="39"/>
      <c r="P5" s="39"/>
      <c r="Q5" s="39"/>
      <c r="R5" s="39"/>
      <c r="S5" s="39"/>
      <c r="T5" s="39"/>
    </row>
    <row r="7" spans="1:20" x14ac:dyDescent="0.3">
      <c r="B7" t="s">
        <v>519</v>
      </c>
    </row>
    <row r="9" spans="1:20" x14ac:dyDescent="0.3">
      <c r="C9" t="s">
        <v>520</v>
      </c>
    </row>
    <row r="10" spans="1:20" x14ac:dyDescent="0.3">
      <c r="C10" t="s">
        <v>521</v>
      </c>
      <c r="F10" s="176">
        <v>8.0000000000000002E-3</v>
      </c>
    </row>
    <row r="11" spans="1:20" x14ac:dyDescent="0.3">
      <c r="C11" t="s">
        <v>522</v>
      </c>
      <c r="F11" s="176">
        <v>1.2699999999999999E-2</v>
      </c>
    </row>
    <row r="12" spans="1:20" x14ac:dyDescent="0.3">
      <c r="C12" t="s">
        <v>523</v>
      </c>
      <c r="F12" s="176">
        <v>0.04</v>
      </c>
    </row>
    <row r="13" spans="1:20" x14ac:dyDescent="0.3">
      <c r="C13" t="s">
        <v>524</v>
      </c>
      <c r="F13" s="176">
        <v>1.23E-2</v>
      </c>
    </row>
    <row r="14" spans="1:20" x14ac:dyDescent="0.3">
      <c r="C14" t="s">
        <v>525</v>
      </c>
      <c r="F14" s="176">
        <v>7.3999999999999996E-2</v>
      </c>
    </row>
    <row r="15" spans="1:20" x14ac:dyDescent="0.3">
      <c r="C15" t="s">
        <v>526</v>
      </c>
      <c r="F15" s="176">
        <v>0.03</v>
      </c>
    </row>
    <row r="16" spans="1:20" x14ac:dyDescent="0.3">
      <c r="C16" t="s">
        <v>527</v>
      </c>
      <c r="F16" s="176">
        <v>6.4999999999999997E-3</v>
      </c>
    </row>
    <row r="17" spans="1:7" x14ac:dyDescent="0.3">
      <c r="C17" t="s">
        <v>528</v>
      </c>
      <c r="F17" s="176">
        <v>0.03</v>
      </c>
    </row>
    <row r="18" spans="1:7" x14ac:dyDescent="0.3">
      <c r="C18" t="s">
        <v>529</v>
      </c>
      <c r="F18" s="176">
        <v>0.2135</v>
      </c>
    </row>
    <row r="21" spans="1:7" x14ac:dyDescent="0.3">
      <c r="B21" t="s">
        <v>530</v>
      </c>
    </row>
    <row r="24" spans="1:7" x14ac:dyDescent="0.3">
      <c r="A24" t="s">
        <v>531</v>
      </c>
    </row>
    <row r="25" spans="1:7" x14ac:dyDescent="0.3">
      <c r="A25" t="s">
        <v>532</v>
      </c>
    </row>
    <row r="27" spans="1:7" x14ac:dyDescent="0.3">
      <c r="C27" t="s">
        <v>533</v>
      </c>
    </row>
    <row r="28" spans="1:7" x14ac:dyDescent="0.3">
      <c r="B28" s="203" t="s">
        <v>127</v>
      </c>
      <c r="C28" s="203"/>
      <c r="D28" s="203"/>
      <c r="E28" s="203"/>
      <c r="F28" s="203"/>
      <c r="G28" s="203"/>
    </row>
    <row r="29" spans="1:7" x14ac:dyDescent="0.3">
      <c r="B29" s="203"/>
      <c r="C29" s="203"/>
      <c r="D29" s="203"/>
      <c r="E29" s="203"/>
      <c r="F29" s="203"/>
      <c r="G29" s="203"/>
    </row>
    <row r="30" spans="1:7" x14ac:dyDescent="0.3">
      <c r="B30" s="203"/>
      <c r="C30" s="203"/>
      <c r="D30" s="203"/>
      <c r="E30" s="203"/>
      <c r="F30" s="203"/>
      <c r="G30" s="203"/>
    </row>
    <row r="31" spans="1:7" x14ac:dyDescent="0.3">
      <c r="B31" s="203"/>
      <c r="C31" s="203"/>
      <c r="D31" s="203"/>
      <c r="E31" s="203"/>
      <c r="F31" s="203"/>
      <c r="G31" s="203"/>
    </row>
    <row r="32" spans="1:7" x14ac:dyDescent="0.3">
      <c r="B32" s="203"/>
      <c r="C32" s="203"/>
      <c r="D32" s="203"/>
      <c r="E32" s="203"/>
      <c r="F32" s="203"/>
      <c r="G32" s="203"/>
    </row>
    <row r="33" spans="2:7" x14ac:dyDescent="0.3">
      <c r="B33" s="203"/>
      <c r="C33" s="203"/>
      <c r="D33" s="203"/>
      <c r="E33" s="203"/>
      <c r="F33" s="203"/>
      <c r="G33" s="203"/>
    </row>
    <row r="34" spans="2:7" x14ac:dyDescent="0.3">
      <c r="B34" s="203"/>
      <c r="C34" s="203"/>
      <c r="D34" s="203"/>
      <c r="E34" s="203"/>
      <c r="F34" s="203"/>
      <c r="G34" s="203"/>
    </row>
  </sheetData>
  <mergeCells count="7">
    <mergeCell ref="B28:G34"/>
    <mergeCell ref="A1:J1"/>
    <mergeCell ref="A2:J2"/>
    <mergeCell ref="A3:J3"/>
    <mergeCell ref="A4:G4"/>
    <mergeCell ref="H4:I4"/>
    <mergeCell ref="A5:G5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D46"/>
  <sheetViews>
    <sheetView topLeftCell="A10" zoomScaleNormal="100" workbookViewId="0">
      <selection activeCell="M9" sqref="M9"/>
    </sheetView>
  </sheetViews>
  <sheetFormatPr defaultRowHeight="14.4" x14ac:dyDescent="0.3"/>
  <cols>
    <col min="1" max="1" width="5" bestFit="1" customWidth="1"/>
    <col min="2" max="2" width="21.6640625" bestFit="1" customWidth="1"/>
    <col min="3" max="3" width="12.44140625" bestFit="1" customWidth="1"/>
    <col min="4" max="4" width="8" bestFit="1" customWidth="1"/>
    <col min="5" max="5" width="10.5546875" bestFit="1" customWidth="1"/>
    <col min="6" max="6" width="12.6640625" bestFit="1" customWidth="1"/>
    <col min="7" max="7" width="8" bestFit="1" customWidth="1"/>
    <col min="8" max="8" width="10.5546875" bestFit="1" customWidth="1"/>
    <col min="9" max="9" width="12.6640625" bestFit="1" customWidth="1"/>
    <col min="10" max="10" width="8" bestFit="1" customWidth="1"/>
    <col min="11" max="11" width="12.44140625" bestFit="1" customWidth="1"/>
    <col min="12" max="12" width="12.33203125" bestFit="1" customWidth="1"/>
    <col min="13" max="13" width="8" bestFit="1" customWidth="1"/>
    <col min="14" max="14" width="11" bestFit="1" customWidth="1"/>
    <col min="15" max="15" width="11.33203125" bestFit="1" customWidth="1"/>
    <col min="16" max="16" width="8" bestFit="1" customWidth="1"/>
    <col min="17" max="17" width="10.5546875" bestFit="1" customWidth="1"/>
    <col min="18" max="18" width="11.33203125" bestFit="1" customWidth="1"/>
    <col min="19" max="19" width="8" bestFit="1" customWidth="1"/>
    <col min="20" max="20" width="10.5546875" bestFit="1" customWidth="1"/>
    <col min="21" max="21" width="11.33203125" bestFit="1" customWidth="1"/>
    <col min="22" max="22" width="4.88671875" bestFit="1" customWidth="1"/>
    <col min="23" max="23" width="4.88671875" customWidth="1"/>
    <col min="24" max="24" width="11.33203125" bestFit="1" customWidth="1"/>
    <col min="25" max="25" width="4.88671875" bestFit="1" customWidth="1"/>
    <col min="26" max="26" width="4.88671875" customWidth="1"/>
    <col min="27" max="27" width="11.33203125" bestFit="1" customWidth="1"/>
    <col min="28" max="28" width="12.44140625" bestFit="1" customWidth="1"/>
    <col min="30" max="30" width="12.44140625" bestFit="1" customWidth="1"/>
  </cols>
  <sheetData>
    <row r="2" spans="1:30" x14ac:dyDescent="0.3">
      <c r="A2" s="204" t="s">
        <v>109</v>
      </c>
      <c r="B2" s="205"/>
      <c r="C2" s="205"/>
      <c r="D2" s="205"/>
      <c r="E2" s="205"/>
      <c r="F2" s="205"/>
      <c r="G2" s="205"/>
      <c r="H2" s="205"/>
      <c r="I2" s="205"/>
      <c r="J2" s="80"/>
      <c r="K2" s="80"/>
      <c r="L2" s="80"/>
      <c r="M2" s="80"/>
      <c r="N2" s="80"/>
      <c r="O2" s="80"/>
      <c r="P2" s="80"/>
      <c r="Q2" s="80"/>
      <c r="R2" s="80"/>
      <c r="S2" s="36"/>
      <c r="T2" s="36"/>
      <c r="U2" s="36"/>
      <c r="V2" s="36"/>
      <c r="W2" s="36"/>
      <c r="X2" s="36"/>
      <c r="Y2" s="36"/>
      <c r="Z2" s="36"/>
      <c r="AA2" s="36"/>
      <c r="AB2" s="81"/>
    </row>
    <row r="3" spans="1:30" x14ac:dyDescent="0.3">
      <c r="A3" s="13" t="s">
        <v>110</v>
      </c>
      <c r="B3" s="14" t="s">
        <v>111</v>
      </c>
      <c r="C3" s="14" t="s">
        <v>112</v>
      </c>
      <c r="D3" s="208" t="s">
        <v>113</v>
      </c>
      <c r="E3" s="208"/>
      <c r="F3" s="208"/>
      <c r="G3" s="206" t="s">
        <v>114</v>
      </c>
      <c r="H3" s="206"/>
      <c r="I3" s="206"/>
      <c r="J3" s="206" t="s">
        <v>368</v>
      </c>
      <c r="K3" s="206"/>
      <c r="L3" s="206"/>
      <c r="M3" s="206" t="s">
        <v>478</v>
      </c>
      <c r="N3" s="206"/>
      <c r="O3" s="206"/>
      <c r="P3" s="206" t="s">
        <v>479</v>
      </c>
      <c r="Q3" s="206"/>
      <c r="R3" s="206"/>
      <c r="S3" s="206" t="s">
        <v>480</v>
      </c>
      <c r="T3" s="206"/>
      <c r="U3" s="206"/>
      <c r="V3" s="207"/>
      <c r="W3" s="207"/>
      <c r="X3" s="207"/>
      <c r="Y3" s="207"/>
      <c r="Z3" s="207"/>
      <c r="AA3" s="207"/>
      <c r="AB3" s="81"/>
      <c r="AD3" s="42"/>
    </row>
    <row r="4" spans="1:30" x14ac:dyDescent="0.3">
      <c r="A4" s="15"/>
      <c r="B4" s="15"/>
      <c r="C4" s="15"/>
      <c r="D4" s="16" t="s">
        <v>124</v>
      </c>
      <c r="E4" s="16" t="s">
        <v>123</v>
      </c>
      <c r="F4" s="17" t="s">
        <v>115</v>
      </c>
      <c r="G4" s="16" t="s">
        <v>124</v>
      </c>
      <c r="H4" s="16" t="s">
        <v>123</v>
      </c>
      <c r="I4" s="14" t="s">
        <v>115</v>
      </c>
      <c r="J4" s="16" t="s">
        <v>124</v>
      </c>
      <c r="K4" s="16" t="s">
        <v>123</v>
      </c>
      <c r="L4" s="14" t="s">
        <v>115</v>
      </c>
      <c r="M4" s="16" t="s">
        <v>124</v>
      </c>
      <c r="N4" s="16" t="s">
        <v>123</v>
      </c>
      <c r="O4" s="14" t="s">
        <v>115</v>
      </c>
      <c r="P4" s="16" t="s">
        <v>124</v>
      </c>
      <c r="Q4" s="16" t="s">
        <v>123</v>
      </c>
      <c r="R4" s="14" t="s">
        <v>115</v>
      </c>
      <c r="S4" s="16" t="s">
        <v>124</v>
      </c>
      <c r="T4" s="16" t="s">
        <v>123</v>
      </c>
      <c r="U4" s="14" t="s">
        <v>115</v>
      </c>
      <c r="V4" s="77"/>
      <c r="W4" s="77"/>
      <c r="X4" s="77"/>
      <c r="Y4" s="77"/>
      <c r="Z4" s="77"/>
      <c r="AA4" s="77"/>
      <c r="AB4" s="81"/>
      <c r="AD4" s="42"/>
    </row>
    <row r="5" spans="1:30" x14ac:dyDescent="0.3">
      <c r="A5" s="18">
        <v>1</v>
      </c>
      <c r="B5" s="19" t="s">
        <v>90</v>
      </c>
      <c r="C5" s="20">
        <f>Plan1!I7</f>
        <v>0</v>
      </c>
      <c r="D5" s="21">
        <v>1</v>
      </c>
      <c r="E5" s="21">
        <f>D5</f>
        <v>1</v>
      </c>
      <c r="F5" s="20">
        <f t="shared" ref="F5:F20" si="0">C5*D5</f>
        <v>0</v>
      </c>
      <c r="G5" s="21">
        <v>0</v>
      </c>
      <c r="H5" s="22">
        <f>E5+G5</f>
        <v>1</v>
      </c>
      <c r="I5" s="23">
        <f t="shared" ref="I5:I20" si="1">C5*G5</f>
        <v>0</v>
      </c>
      <c r="J5" s="21">
        <v>0</v>
      </c>
      <c r="K5" s="22">
        <f>H5+J5</f>
        <v>1</v>
      </c>
      <c r="L5" s="23">
        <f t="shared" ref="L5:L21" si="2">C5*J5</f>
        <v>0</v>
      </c>
      <c r="M5" s="21">
        <v>0</v>
      </c>
      <c r="N5" s="22">
        <f>K5+M5</f>
        <v>1</v>
      </c>
      <c r="O5" s="23">
        <f>F5*M5</f>
        <v>0</v>
      </c>
      <c r="P5" s="21">
        <v>0</v>
      </c>
      <c r="Q5" s="22">
        <f t="shared" ref="Q5:Q21" si="3">N5+P5</f>
        <v>1</v>
      </c>
      <c r="R5" s="23">
        <f>I5*P5</f>
        <v>0</v>
      </c>
      <c r="S5" s="21">
        <v>0</v>
      </c>
      <c r="T5" s="22">
        <f t="shared" ref="T5:T21" si="4">Q5+S5</f>
        <v>1</v>
      </c>
      <c r="U5" s="23">
        <f>L5*S5</f>
        <v>0</v>
      </c>
      <c r="V5" s="82"/>
      <c r="W5" s="83"/>
      <c r="X5" s="38"/>
      <c r="Y5" s="82"/>
      <c r="Z5" s="83"/>
      <c r="AA5" s="38"/>
      <c r="AB5" s="84"/>
      <c r="AD5" s="42"/>
    </row>
    <row r="6" spans="1:30" x14ac:dyDescent="0.3">
      <c r="A6" s="24">
        <v>2</v>
      </c>
      <c r="B6" s="19" t="s">
        <v>80</v>
      </c>
      <c r="C6" s="20">
        <f>Plan1!I10</f>
        <v>0</v>
      </c>
      <c r="D6" s="21">
        <v>1</v>
      </c>
      <c r="E6" s="21">
        <f t="shared" ref="E6:E21" si="5">D6</f>
        <v>1</v>
      </c>
      <c r="F6" s="20">
        <f t="shared" si="0"/>
        <v>0</v>
      </c>
      <c r="G6" s="21">
        <v>0</v>
      </c>
      <c r="H6" s="22">
        <f t="shared" ref="H6:H21" si="6">E6+G6</f>
        <v>1</v>
      </c>
      <c r="I6" s="23">
        <f t="shared" si="1"/>
        <v>0</v>
      </c>
      <c r="J6" s="21">
        <v>0</v>
      </c>
      <c r="K6" s="22">
        <f t="shared" ref="K6:K21" si="7">H6+J6</f>
        <v>1</v>
      </c>
      <c r="L6" s="23">
        <f t="shared" si="2"/>
        <v>0</v>
      </c>
      <c r="M6" s="21">
        <v>0</v>
      </c>
      <c r="N6" s="22">
        <f t="shared" ref="N6:N21" si="8">K6+M6</f>
        <v>1</v>
      </c>
      <c r="O6" s="23">
        <f>F6*M6</f>
        <v>0</v>
      </c>
      <c r="P6" s="21">
        <v>0</v>
      </c>
      <c r="Q6" s="22">
        <f t="shared" si="3"/>
        <v>1</v>
      </c>
      <c r="R6" s="23">
        <f>I6*P6</f>
        <v>0</v>
      </c>
      <c r="S6" s="21">
        <v>0</v>
      </c>
      <c r="T6" s="22">
        <f t="shared" si="4"/>
        <v>1</v>
      </c>
      <c r="U6" s="23">
        <f>L6*S6</f>
        <v>0</v>
      </c>
      <c r="V6" s="82"/>
      <c r="W6" s="83"/>
      <c r="X6" s="38"/>
      <c r="Y6" s="82"/>
      <c r="Z6" s="83"/>
      <c r="AA6" s="38"/>
      <c r="AB6" s="84"/>
      <c r="AD6" s="42"/>
    </row>
    <row r="7" spans="1:30" x14ac:dyDescent="0.3">
      <c r="A7" s="24">
        <v>3</v>
      </c>
      <c r="B7" s="19" t="s">
        <v>0</v>
      </c>
      <c r="C7" s="20">
        <f>Plan1!I29</f>
        <v>0</v>
      </c>
      <c r="D7" s="21">
        <v>0.25</v>
      </c>
      <c r="E7" s="21">
        <f>D7</f>
        <v>0.25</v>
      </c>
      <c r="F7" s="20">
        <f t="shared" si="0"/>
        <v>0</v>
      </c>
      <c r="G7" s="21">
        <v>0.5</v>
      </c>
      <c r="H7" s="22">
        <f t="shared" si="6"/>
        <v>0.75</v>
      </c>
      <c r="I7" s="23">
        <f t="shared" si="1"/>
        <v>0</v>
      </c>
      <c r="J7" s="21">
        <v>0.25</v>
      </c>
      <c r="K7" s="22">
        <f t="shared" si="7"/>
        <v>1</v>
      </c>
      <c r="L7" s="23">
        <f t="shared" si="2"/>
        <v>0</v>
      </c>
      <c r="M7" s="21">
        <v>0</v>
      </c>
      <c r="N7" s="22">
        <f t="shared" si="8"/>
        <v>1</v>
      </c>
      <c r="O7" s="23">
        <f>F7*M7</f>
        <v>0</v>
      </c>
      <c r="P7" s="21">
        <v>0</v>
      </c>
      <c r="Q7" s="22">
        <f t="shared" si="3"/>
        <v>1</v>
      </c>
      <c r="R7" s="23">
        <f>I7*P7</f>
        <v>0</v>
      </c>
      <c r="S7" s="21">
        <v>0</v>
      </c>
      <c r="T7" s="22">
        <f t="shared" si="4"/>
        <v>1</v>
      </c>
      <c r="U7" s="23">
        <f>L7*S7</f>
        <v>0</v>
      </c>
      <c r="V7" s="82"/>
      <c r="W7" s="83"/>
      <c r="X7" s="38"/>
      <c r="Y7" s="82"/>
      <c r="Z7" s="83"/>
      <c r="AA7" s="38"/>
      <c r="AB7" s="84"/>
      <c r="AD7" s="42"/>
    </row>
    <row r="8" spans="1:30" x14ac:dyDescent="0.3">
      <c r="A8" s="18">
        <v>4</v>
      </c>
      <c r="B8" s="19" t="s">
        <v>1</v>
      </c>
      <c r="C8" s="20">
        <f>Plan1!I39</f>
        <v>0</v>
      </c>
      <c r="D8" s="21">
        <v>0.3</v>
      </c>
      <c r="E8" s="21">
        <f t="shared" si="5"/>
        <v>0.3</v>
      </c>
      <c r="F8" s="20">
        <f t="shared" si="0"/>
        <v>0</v>
      </c>
      <c r="G8" s="21">
        <v>0.35</v>
      </c>
      <c r="H8" s="22">
        <f t="shared" si="6"/>
        <v>0.64999999999999991</v>
      </c>
      <c r="I8" s="23">
        <f t="shared" si="1"/>
        <v>0</v>
      </c>
      <c r="J8" s="21">
        <v>0.35</v>
      </c>
      <c r="K8" s="22">
        <f t="shared" si="7"/>
        <v>0.99999999999999989</v>
      </c>
      <c r="L8" s="23">
        <f t="shared" si="2"/>
        <v>0</v>
      </c>
      <c r="M8" s="21">
        <v>0</v>
      </c>
      <c r="N8" s="22">
        <f t="shared" si="8"/>
        <v>0.99999999999999989</v>
      </c>
      <c r="O8" s="23">
        <f>F8*M8</f>
        <v>0</v>
      </c>
      <c r="P8" s="21">
        <v>0</v>
      </c>
      <c r="Q8" s="22">
        <f t="shared" si="3"/>
        <v>0.99999999999999989</v>
      </c>
      <c r="R8" s="23">
        <f>I8*P8</f>
        <v>0</v>
      </c>
      <c r="S8" s="21">
        <v>0</v>
      </c>
      <c r="T8" s="22">
        <f t="shared" si="4"/>
        <v>0.99999999999999989</v>
      </c>
      <c r="U8" s="23">
        <f>L8*S8</f>
        <v>0</v>
      </c>
      <c r="V8" s="82"/>
      <c r="W8" s="83"/>
      <c r="X8" s="38"/>
      <c r="Y8" s="82"/>
      <c r="Z8" s="83"/>
      <c r="AA8" s="38"/>
      <c r="AB8" s="84"/>
      <c r="AD8" s="42"/>
    </row>
    <row r="9" spans="1:30" x14ac:dyDescent="0.3">
      <c r="A9" s="24">
        <v>5</v>
      </c>
      <c r="B9" s="19" t="s">
        <v>81</v>
      </c>
      <c r="C9" s="20">
        <f>Plan1!I47</f>
        <v>0</v>
      </c>
      <c r="D9" s="21">
        <v>0</v>
      </c>
      <c r="E9" s="21">
        <f t="shared" si="5"/>
        <v>0</v>
      </c>
      <c r="F9" s="20">
        <f t="shared" si="0"/>
        <v>0</v>
      </c>
      <c r="G9" s="21">
        <v>0</v>
      </c>
      <c r="H9" s="22">
        <f t="shared" si="6"/>
        <v>0</v>
      </c>
      <c r="I9" s="23">
        <f t="shared" si="1"/>
        <v>0</v>
      </c>
      <c r="J9" s="21">
        <v>0.2</v>
      </c>
      <c r="K9" s="22">
        <f t="shared" si="7"/>
        <v>0.2</v>
      </c>
      <c r="L9" s="23">
        <f t="shared" si="2"/>
        <v>0</v>
      </c>
      <c r="M9" s="21">
        <v>0.25</v>
      </c>
      <c r="N9" s="22">
        <f t="shared" si="8"/>
        <v>0.45</v>
      </c>
      <c r="O9" s="23">
        <f>C9*M9</f>
        <v>0</v>
      </c>
      <c r="P9" s="21">
        <v>0.55000000000000004</v>
      </c>
      <c r="Q9" s="22">
        <f t="shared" si="3"/>
        <v>1</v>
      </c>
      <c r="R9" s="23">
        <f>C9*P9</f>
        <v>0</v>
      </c>
      <c r="S9" s="21">
        <v>0</v>
      </c>
      <c r="T9" s="22">
        <f t="shared" si="4"/>
        <v>1</v>
      </c>
      <c r="U9" s="23">
        <f>F9*S9</f>
        <v>0</v>
      </c>
      <c r="V9" s="82"/>
      <c r="W9" s="83"/>
      <c r="X9" s="38"/>
      <c r="Y9" s="82"/>
      <c r="Z9" s="83"/>
      <c r="AA9" s="38"/>
      <c r="AB9" s="84"/>
      <c r="AD9" s="42"/>
    </row>
    <row r="10" spans="1:30" x14ac:dyDescent="0.3">
      <c r="A10" s="24">
        <v>6</v>
      </c>
      <c r="B10" s="26" t="s">
        <v>82</v>
      </c>
      <c r="C10" s="20">
        <f>Plan1!I53</f>
        <v>0</v>
      </c>
      <c r="D10" s="21">
        <v>0</v>
      </c>
      <c r="E10" s="21">
        <f t="shared" si="5"/>
        <v>0</v>
      </c>
      <c r="F10" s="20">
        <f t="shared" si="0"/>
        <v>0</v>
      </c>
      <c r="G10" s="21">
        <v>0</v>
      </c>
      <c r="H10" s="22">
        <f t="shared" si="6"/>
        <v>0</v>
      </c>
      <c r="I10" s="23">
        <f t="shared" si="1"/>
        <v>0</v>
      </c>
      <c r="J10" s="21">
        <v>0</v>
      </c>
      <c r="K10" s="22">
        <f t="shared" si="7"/>
        <v>0</v>
      </c>
      <c r="L10" s="23">
        <f t="shared" si="2"/>
        <v>0</v>
      </c>
      <c r="M10" s="21">
        <v>1</v>
      </c>
      <c r="N10" s="22">
        <f t="shared" si="8"/>
        <v>1</v>
      </c>
      <c r="O10" s="23">
        <f>C10*M10</f>
        <v>0</v>
      </c>
      <c r="P10" s="21">
        <v>0</v>
      </c>
      <c r="Q10" s="22">
        <f t="shared" si="3"/>
        <v>1</v>
      </c>
      <c r="R10" s="23">
        <f t="shared" ref="R10:R21" si="9">C10*P10</f>
        <v>0</v>
      </c>
      <c r="S10" s="21">
        <v>0</v>
      </c>
      <c r="T10" s="22">
        <f t="shared" si="4"/>
        <v>1</v>
      </c>
      <c r="U10" s="23">
        <f t="shared" ref="U10:U11" si="10">F10*S10</f>
        <v>0</v>
      </c>
      <c r="V10" s="82"/>
      <c r="W10" s="83"/>
      <c r="X10" s="38"/>
      <c r="Y10" s="82"/>
      <c r="Z10" s="83"/>
      <c r="AA10" s="38"/>
      <c r="AB10" s="84"/>
      <c r="AD10" s="42"/>
    </row>
    <row r="11" spans="1:30" x14ac:dyDescent="0.3">
      <c r="A11" s="18">
        <v>7</v>
      </c>
      <c r="B11" s="19" t="s">
        <v>116</v>
      </c>
      <c r="C11" s="20">
        <f>Plan1!I58</f>
        <v>0</v>
      </c>
      <c r="D11" s="21">
        <v>0.5</v>
      </c>
      <c r="E11" s="21">
        <f t="shared" si="5"/>
        <v>0.5</v>
      </c>
      <c r="F11" s="20">
        <f t="shared" si="0"/>
        <v>0</v>
      </c>
      <c r="G11" s="21">
        <v>0.25</v>
      </c>
      <c r="H11" s="22">
        <f t="shared" si="6"/>
        <v>0.75</v>
      </c>
      <c r="I11" s="23">
        <f t="shared" si="1"/>
        <v>0</v>
      </c>
      <c r="J11" s="21">
        <v>0</v>
      </c>
      <c r="K11" s="22">
        <f t="shared" si="7"/>
        <v>0.75</v>
      </c>
      <c r="L11" s="23">
        <f t="shared" si="2"/>
        <v>0</v>
      </c>
      <c r="M11" s="21">
        <v>0</v>
      </c>
      <c r="N11" s="22">
        <f t="shared" si="8"/>
        <v>0.75</v>
      </c>
      <c r="O11" s="23">
        <f t="shared" ref="O11:O21" si="11">C11*M11</f>
        <v>0</v>
      </c>
      <c r="P11" s="21">
        <v>0</v>
      </c>
      <c r="Q11" s="22">
        <f t="shared" si="3"/>
        <v>0.75</v>
      </c>
      <c r="R11" s="23">
        <f t="shared" si="9"/>
        <v>0</v>
      </c>
      <c r="S11" s="21">
        <v>0</v>
      </c>
      <c r="T11" s="22">
        <f t="shared" si="4"/>
        <v>0.75</v>
      </c>
      <c r="U11" s="23">
        <f t="shared" si="10"/>
        <v>0</v>
      </c>
      <c r="V11" s="82"/>
      <c r="W11" s="83"/>
      <c r="X11" s="38"/>
      <c r="Y11" s="82"/>
      <c r="Z11" s="83"/>
      <c r="AA11" s="38"/>
      <c r="AB11" s="84"/>
      <c r="AD11" s="42"/>
    </row>
    <row r="12" spans="1:30" x14ac:dyDescent="0.3">
      <c r="A12" s="24">
        <v>8</v>
      </c>
      <c r="B12" s="19" t="s">
        <v>91</v>
      </c>
      <c r="C12" s="46">
        <f>Plan1!I60</f>
        <v>0</v>
      </c>
      <c r="D12" s="21">
        <v>0</v>
      </c>
      <c r="E12" s="21">
        <f t="shared" si="5"/>
        <v>0</v>
      </c>
      <c r="F12" s="20">
        <f t="shared" si="0"/>
        <v>0</v>
      </c>
      <c r="G12" s="21">
        <v>0</v>
      </c>
      <c r="H12" s="22">
        <f t="shared" si="6"/>
        <v>0</v>
      </c>
      <c r="I12" s="23">
        <f t="shared" si="1"/>
        <v>0</v>
      </c>
      <c r="J12" s="21">
        <v>0</v>
      </c>
      <c r="K12" s="22">
        <f t="shared" si="7"/>
        <v>0</v>
      </c>
      <c r="L12" s="23">
        <f>C12*J12</f>
        <v>0</v>
      </c>
      <c r="M12" s="21">
        <v>0.25</v>
      </c>
      <c r="N12" s="22">
        <f t="shared" si="8"/>
        <v>0.25</v>
      </c>
      <c r="O12" s="23">
        <f t="shared" si="11"/>
        <v>0</v>
      </c>
      <c r="P12" s="21">
        <v>0.25</v>
      </c>
      <c r="Q12" s="22">
        <f t="shared" si="3"/>
        <v>0.5</v>
      </c>
      <c r="R12" s="23">
        <f t="shared" si="9"/>
        <v>0</v>
      </c>
      <c r="S12" s="21">
        <v>0.5</v>
      </c>
      <c r="T12" s="22">
        <f t="shared" si="4"/>
        <v>1</v>
      </c>
      <c r="U12" s="23">
        <f>C12*S12</f>
        <v>0</v>
      </c>
      <c r="V12" s="82"/>
      <c r="W12" s="83"/>
      <c r="X12" s="38"/>
      <c r="Y12" s="82"/>
      <c r="Z12" s="83"/>
      <c r="AA12" s="38"/>
      <c r="AB12" s="84"/>
      <c r="AD12" s="42"/>
    </row>
    <row r="13" spans="1:30" x14ac:dyDescent="0.3">
      <c r="A13" s="24">
        <v>9</v>
      </c>
      <c r="B13" s="19" t="s">
        <v>92</v>
      </c>
      <c r="C13" s="46">
        <f>Plan1!I67</f>
        <v>0</v>
      </c>
      <c r="D13" s="21">
        <v>0</v>
      </c>
      <c r="E13" s="21">
        <f t="shared" si="5"/>
        <v>0</v>
      </c>
      <c r="F13" s="20">
        <f t="shared" si="0"/>
        <v>0</v>
      </c>
      <c r="G13" s="21">
        <v>0</v>
      </c>
      <c r="H13" s="22">
        <f t="shared" si="6"/>
        <v>0</v>
      </c>
      <c r="I13" s="23">
        <f t="shared" si="1"/>
        <v>0</v>
      </c>
      <c r="J13" s="21">
        <v>0</v>
      </c>
      <c r="K13" s="22">
        <f t="shared" si="7"/>
        <v>0</v>
      </c>
      <c r="L13" s="23">
        <f t="shared" si="2"/>
        <v>0</v>
      </c>
      <c r="M13" s="21">
        <v>0.1</v>
      </c>
      <c r="N13" s="22">
        <f t="shared" si="8"/>
        <v>0.1</v>
      </c>
      <c r="O13" s="23">
        <f t="shared" si="11"/>
        <v>0</v>
      </c>
      <c r="P13" s="21">
        <v>0.5</v>
      </c>
      <c r="Q13" s="22">
        <f t="shared" si="3"/>
        <v>0.6</v>
      </c>
      <c r="R13" s="23">
        <f t="shared" si="9"/>
        <v>0</v>
      </c>
      <c r="S13" s="21">
        <v>0.4</v>
      </c>
      <c r="T13" s="22">
        <f t="shared" si="4"/>
        <v>1</v>
      </c>
      <c r="U13" s="23">
        <f t="shared" ref="U13:U21" si="12">C13*S13</f>
        <v>0</v>
      </c>
      <c r="V13" s="82"/>
      <c r="W13" s="83"/>
      <c r="X13" s="38"/>
      <c r="Y13" s="82"/>
      <c r="Z13" s="83"/>
      <c r="AA13" s="38"/>
      <c r="AB13" s="84"/>
      <c r="AD13" s="42"/>
    </row>
    <row r="14" spans="1:30" x14ac:dyDescent="0.3">
      <c r="A14" s="18">
        <v>10</v>
      </c>
      <c r="B14" s="19" t="s">
        <v>84</v>
      </c>
      <c r="C14" s="20">
        <f>Plan1!I70</f>
        <v>0</v>
      </c>
      <c r="D14" s="21">
        <v>0</v>
      </c>
      <c r="E14" s="21">
        <f t="shared" si="5"/>
        <v>0</v>
      </c>
      <c r="F14" s="20">
        <f t="shared" si="0"/>
        <v>0</v>
      </c>
      <c r="G14" s="21">
        <v>0</v>
      </c>
      <c r="H14" s="22">
        <f t="shared" si="6"/>
        <v>0</v>
      </c>
      <c r="I14" s="23">
        <f t="shared" si="1"/>
        <v>0</v>
      </c>
      <c r="J14" s="21">
        <v>0</v>
      </c>
      <c r="K14" s="22">
        <f t="shared" si="7"/>
        <v>0</v>
      </c>
      <c r="L14" s="23">
        <f t="shared" si="2"/>
        <v>0</v>
      </c>
      <c r="M14" s="21">
        <v>0</v>
      </c>
      <c r="N14" s="22">
        <f t="shared" si="8"/>
        <v>0</v>
      </c>
      <c r="O14" s="23">
        <f t="shared" si="11"/>
        <v>0</v>
      </c>
      <c r="P14" s="21">
        <v>0.5</v>
      </c>
      <c r="Q14" s="22">
        <f t="shared" si="3"/>
        <v>0.5</v>
      </c>
      <c r="R14" s="23">
        <f t="shared" si="9"/>
        <v>0</v>
      </c>
      <c r="S14" s="21">
        <v>0.5</v>
      </c>
      <c r="T14" s="22">
        <f t="shared" si="4"/>
        <v>1</v>
      </c>
      <c r="U14" s="23">
        <f t="shared" si="12"/>
        <v>0</v>
      </c>
      <c r="V14" s="82"/>
      <c r="W14" s="83"/>
      <c r="X14" s="38"/>
      <c r="Y14" s="82"/>
      <c r="Z14" s="83"/>
      <c r="AA14" s="38"/>
      <c r="AB14" s="84"/>
      <c r="AD14" s="42"/>
    </row>
    <row r="15" spans="1:30" x14ac:dyDescent="0.3">
      <c r="A15" s="24">
        <v>11</v>
      </c>
      <c r="B15" s="19" t="s">
        <v>85</v>
      </c>
      <c r="C15" s="20">
        <f>Plan1!I74</f>
        <v>0</v>
      </c>
      <c r="D15" s="21">
        <v>0</v>
      </c>
      <c r="E15" s="21">
        <f t="shared" si="5"/>
        <v>0</v>
      </c>
      <c r="F15" s="20">
        <f t="shared" si="0"/>
        <v>0</v>
      </c>
      <c r="G15" s="21">
        <v>0</v>
      </c>
      <c r="H15" s="22">
        <f t="shared" si="6"/>
        <v>0</v>
      </c>
      <c r="I15" s="23">
        <f t="shared" si="1"/>
        <v>0</v>
      </c>
      <c r="J15" s="21">
        <v>0.2</v>
      </c>
      <c r="K15" s="22">
        <f t="shared" si="7"/>
        <v>0.2</v>
      </c>
      <c r="L15" s="23">
        <f t="shared" si="2"/>
        <v>0</v>
      </c>
      <c r="M15" s="21">
        <v>0.4</v>
      </c>
      <c r="N15" s="22">
        <f t="shared" si="8"/>
        <v>0.60000000000000009</v>
      </c>
      <c r="O15" s="23">
        <f t="shared" si="11"/>
        <v>0</v>
      </c>
      <c r="P15" s="21">
        <v>0.2</v>
      </c>
      <c r="Q15" s="22">
        <f t="shared" si="3"/>
        <v>0.8</v>
      </c>
      <c r="R15" s="23">
        <f t="shared" si="9"/>
        <v>0</v>
      </c>
      <c r="S15" s="21">
        <v>0.2</v>
      </c>
      <c r="T15" s="22">
        <f t="shared" si="4"/>
        <v>1</v>
      </c>
      <c r="U15" s="23">
        <f t="shared" si="12"/>
        <v>0</v>
      </c>
      <c r="V15" s="82"/>
      <c r="W15" s="83"/>
      <c r="X15" s="38"/>
      <c r="Y15" s="82"/>
      <c r="Z15" s="83"/>
      <c r="AA15" s="38"/>
      <c r="AB15" s="81"/>
      <c r="AD15" s="42"/>
    </row>
    <row r="16" spans="1:30" x14ac:dyDescent="0.3">
      <c r="A16" s="24">
        <v>12</v>
      </c>
      <c r="B16" s="19" t="s">
        <v>21</v>
      </c>
      <c r="C16" s="38">
        <f>Plan1!I82</f>
        <v>0</v>
      </c>
      <c r="D16" s="21">
        <v>0</v>
      </c>
      <c r="E16" s="21">
        <f t="shared" si="5"/>
        <v>0</v>
      </c>
      <c r="F16" s="20">
        <f t="shared" si="0"/>
        <v>0</v>
      </c>
      <c r="G16" s="21">
        <v>0</v>
      </c>
      <c r="H16" s="22">
        <f t="shared" si="6"/>
        <v>0</v>
      </c>
      <c r="I16" s="23">
        <f t="shared" si="1"/>
        <v>0</v>
      </c>
      <c r="J16" s="21">
        <v>0</v>
      </c>
      <c r="K16" s="22">
        <f t="shared" si="7"/>
        <v>0</v>
      </c>
      <c r="L16" s="23">
        <f t="shared" si="2"/>
        <v>0</v>
      </c>
      <c r="M16" s="21">
        <v>0</v>
      </c>
      <c r="N16" s="22">
        <f t="shared" si="8"/>
        <v>0</v>
      </c>
      <c r="O16" s="23">
        <f t="shared" si="11"/>
        <v>0</v>
      </c>
      <c r="P16" s="21">
        <v>0.5</v>
      </c>
      <c r="Q16" s="22">
        <f t="shared" si="3"/>
        <v>0.5</v>
      </c>
      <c r="R16" s="23">
        <f t="shared" si="9"/>
        <v>0</v>
      </c>
      <c r="S16" s="21">
        <v>0.5</v>
      </c>
      <c r="T16" s="22">
        <f t="shared" si="4"/>
        <v>1</v>
      </c>
      <c r="U16" s="23">
        <f t="shared" si="12"/>
        <v>0</v>
      </c>
      <c r="V16" s="82"/>
      <c r="W16" s="83"/>
      <c r="X16" s="38"/>
      <c r="Y16" s="82"/>
      <c r="Z16" s="83"/>
      <c r="AA16" s="38"/>
      <c r="AB16" s="81"/>
      <c r="AD16" s="42"/>
    </row>
    <row r="17" spans="1:30" x14ac:dyDescent="0.3">
      <c r="A17" s="18">
        <v>13</v>
      </c>
      <c r="B17" s="19" t="s">
        <v>117</v>
      </c>
      <c r="C17" s="20">
        <f>Plan1!I87</f>
        <v>0</v>
      </c>
      <c r="D17" s="21">
        <v>0.05</v>
      </c>
      <c r="E17" s="21">
        <f t="shared" si="5"/>
        <v>0.05</v>
      </c>
      <c r="F17" s="20">
        <f t="shared" si="0"/>
        <v>0</v>
      </c>
      <c r="G17" s="21">
        <v>0</v>
      </c>
      <c r="H17" s="22">
        <f t="shared" si="6"/>
        <v>0.05</v>
      </c>
      <c r="I17" s="23">
        <f t="shared" si="1"/>
        <v>0</v>
      </c>
      <c r="J17" s="21">
        <v>0.25</v>
      </c>
      <c r="K17" s="22">
        <f t="shared" si="7"/>
        <v>0.3</v>
      </c>
      <c r="L17" s="23">
        <f t="shared" si="2"/>
        <v>0</v>
      </c>
      <c r="M17" s="21">
        <v>0.25</v>
      </c>
      <c r="N17" s="22">
        <f t="shared" si="8"/>
        <v>0.55000000000000004</v>
      </c>
      <c r="O17" s="23">
        <f t="shared" si="11"/>
        <v>0</v>
      </c>
      <c r="P17" s="21">
        <v>0.3</v>
      </c>
      <c r="Q17" s="22">
        <f t="shared" si="3"/>
        <v>0.85000000000000009</v>
      </c>
      <c r="R17" s="23">
        <f t="shared" si="9"/>
        <v>0</v>
      </c>
      <c r="S17" s="21">
        <v>0.15</v>
      </c>
      <c r="T17" s="22">
        <f t="shared" si="4"/>
        <v>1</v>
      </c>
      <c r="U17" s="23">
        <f t="shared" si="12"/>
        <v>0</v>
      </c>
      <c r="V17" s="82"/>
      <c r="W17" s="83"/>
      <c r="X17" s="38"/>
      <c r="Y17" s="82"/>
      <c r="Z17" s="83"/>
      <c r="AA17" s="38"/>
      <c r="AB17" s="81"/>
      <c r="AD17" s="42"/>
    </row>
    <row r="18" spans="1:30" x14ac:dyDescent="0.3">
      <c r="A18" s="24">
        <v>14</v>
      </c>
      <c r="B18" s="19" t="s">
        <v>118</v>
      </c>
      <c r="C18" s="46">
        <f>Plan1!I125</f>
        <v>0</v>
      </c>
      <c r="D18" s="21">
        <v>0.1</v>
      </c>
      <c r="E18" s="21">
        <f t="shared" si="5"/>
        <v>0.1</v>
      </c>
      <c r="F18" s="20">
        <f t="shared" si="0"/>
        <v>0</v>
      </c>
      <c r="G18" s="21">
        <v>0.2</v>
      </c>
      <c r="H18" s="22">
        <f t="shared" si="6"/>
        <v>0.30000000000000004</v>
      </c>
      <c r="I18" s="23">
        <f t="shared" si="1"/>
        <v>0</v>
      </c>
      <c r="J18" s="21">
        <v>0.5</v>
      </c>
      <c r="K18" s="22">
        <f t="shared" si="7"/>
        <v>0.8</v>
      </c>
      <c r="L18" s="23">
        <f t="shared" si="2"/>
        <v>0</v>
      </c>
      <c r="M18" s="21">
        <v>0.2</v>
      </c>
      <c r="N18" s="22">
        <f t="shared" si="8"/>
        <v>1</v>
      </c>
      <c r="O18" s="23">
        <f t="shared" si="11"/>
        <v>0</v>
      </c>
      <c r="P18" s="21">
        <v>0</v>
      </c>
      <c r="Q18" s="22">
        <f t="shared" si="3"/>
        <v>1</v>
      </c>
      <c r="R18" s="23">
        <f t="shared" si="9"/>
        <v>0</v>
      </c>
      <c r="S18" s="21">
        <v>0</v>
      </c>
      <c r="T18" s="22">
        <f t="shared" si="4"/>
        <v>1</v>
      </c>
      <c r="U18" s="23">
        <f t="shared" si="12"/>
        <v>0</v>
      </c>
      <c r="V18" s="82"/>
      <c r="W18" s="83"/>
      <c r="X18" s="38"/>
      <c r="Y18" s="82"/>
      <c r="Z18" s="83"/>
      <c r="AA18" s="38"/>
      <c r="AB18" s="81"/>
      <c r="AD18" s="42"/>
    </row>
    <row r="19" spans="1:30" x14ac:dyDescent="0.3">
      <c r="A19" s="24">
        <v>15</v>
      </c>
      <c r="B19" s="19" t="s">
        <v>122</v>
      </c>
      <c r="C19" s="20">
        <f>Plan1!I162</f>
        <v>0</v>
      </c>
      <c r="D19" s="21">
        <v>0.05</v>
      </c>
      <c r="E19" s="21">
        <f t="shared" si="5"/>
        <v>0.05</v>
      </c>
      <c r="F19" s="20">
        <f t="shared" si="0"/>
        <v>0</v>
      </c>
      <c r="G19" s="21">
        <v>0.5</v>
      </c>
      <c r="H19" s="22">
        <f t="shared" si="6"/>
        <v>0.55000000000000004</v>
      </c>
      <c r="I19" s="23">
        <f t="shared" si="1"/>
        <v>0</v>
      </c>
      <c r="J19" s="21">
        <v>0</v>
      </c>
      <c r="K19" s="22">
        <f t="shared" si="7"/>
        <v>0.55000000000000004</v>
      </c>
      <c r="L19" s="23">
        <f t="shared" si="2"/>
        <v>0</v>
      </c>
      <c r="M19" s="21">
        <v>0.2</v>
      </c>
      <c r="N19" s="22">
        <f t="shared" si="8"/>
        <v>0.75</v>
      </c>
      <c r="O19" s="23">
        <f t="shared" si="11"/>
        <v>0</v>
      </c>
      <c r="P19" s="21">
        <v>0</v>
      </c>
      <c r="Q19" s="22">
        <f t="shared" si="3"/>
        <v>0.75</v>
      </c>
      <c r="R19" s="23">
        <f t="shared" si="9"/>
        <v>0</v>
      </c>
      <c r="S19" s="21">
        <v>0.25</v>
      </c>
      <c r="T19" s="22">
        <f t="shared" si="4"/>
        <v>1</v>
      </c>
      <c r="U19" s="23">
        <f t="shared" si="12"/>
        <v>0</v>
      </c>
      <c r="V19" s="82"/>
      <c r="W19" s="83"/>
      <c r="X19" s="38"/>
      <c r="Y19" s="82"/>
      <c r="Z19" s="83"/>
      <c r="AA19" s="38"/>
      <c r="AB19" s="81"/>
      <c r="AD19" s="42"/>
    </row>
    <row r="20" spans="1:30" x14ac:dyDescent="0.3">
      <c r="A20" s="18">
        <v>16</v>
      </c>
      <c r="B20" s="19" t="s">
        <v>119</v>
      </c>
      <c r="C20" s="20">
        <f>Plan1!I198</f>
        <v>0</v>
      </c>
      <c r="D20" s="21">
        <v>0</v>
      </c>
      <c r="E20" s="21">
        <f t="shared" si="5"/>
        <v>0</v>
      </c>
      <c r="F20" s="20">
        <f t="shared" si="0"/>
        <v>0</v>
      </c>
      <c r="G20" s="21">
        <v>0</v>
      </c>
      <c r="H20" s="22">
        <f t="shared" si="6"/>
        <v>0</v>
      </c>
      <c r="I20" s="23">
        <f t="shared" si="1"/>
        <v>0</v>
      </c>
      <c r="J20" s="21">
        <v>0</v>
      </c>
      <c r="K20" s="22">
        <f t="shared" si="7"/>
        <v>0</v>
      </c>
      <c r="L20" s="23">
        <f t="shared" si="2"/>
        <v>0</v>
      </c>
      <c r="M20" s="21">
        <v>0.5</v>
      </c>
      <c r="N20" s="22">
        <f t="shared" si="8"/>
        <v>0.5</v>
      </c>
      <c r="O20" s="23">
        <f t="shared" si="11"/>
        <v>0</v>
      </c>
      <c r="P20" s="21">
        <v>0.5</v>
      </c>
      <c r="Q20" s="22">
        <f t="shared" si="3"/>
        <v>1</v>
      </c>
      <c r="R20" s="23">
        <f t="shared" si="9"/>
        <v>0</v>
      </c>
      <c r="S20" s="21">
        <v>0</v>
      </c>
      <c r="T20" s="22">
        <f t="shared" si="4"/>
        <v>1</v>
      </c>
      <c r="U20" s="23">
        <f t="shared" si="12"/>
        <v>0</v>
      </c>
      <c r="V20" s="82"/>
      <c r="W20" s="83"/>
      <c r="X20" s="38"/>
      <c r="Y20" s="82"/>
      <c r="Z20" s="83"/>
      <c r="AA20" s="38"/>
      <c r="AB20" s="81"/>
      <c r="AD20" s="45"/>
    </row>
    <row r="21" spans="1:30" x14ac:dyDescent="0.3">
      <c r="A21" s="24">
        <v>18</v>
      </c>
      <c r="B21" s="19" t="s">
        <v>93</v>
      </c>
      <c r="C21" s="20">
        <f>Plan1!I212</f>
        <v>0</v>
      </c>
      <c r="D21" s="21">
        <v>0</v>
      </c>
      <c r="E21" s="21">
        <f t="shared" si="5"/>
        <v>0</v>
      </c>
      <c r="F21" s="20">
        <f t="shared" ref="F21" si="13">C21*D21</f>
        <v>0</v>
      </c>
      <c r="G21" s="21">
        <v>0</v>
      </c>
      <c r="H21" s="22">
        <f t="shared" si="6"/>
        <v>0</v>
      </c>
      <c r="I21" s="23">
        <f t="shared" ref="I21" si="14">C21*G21</f>
        <v>0</v>
      </c>
      <c r="J21" s="21">
        <v>0</v>
      </c>
      <c r="K21" s="22">
        <f t="shared" si="7"/>
        <v>0</v>
      </c>
      <c r="L21" s="23">
        <f t="shared" si="2"/>
        <v>0</v>
      </c>
      <c r="M21" s="21">
        <v>0</v>
      </c>
      <c r="N21" s="22">
        <f t="shared" si="8"/>
        <v>0</v>
      </c>
      <c r="O21" s="23">
        <f t="shared" si="11"/>
        <v>0</v>
      </c>
      <c r="P21" s="21">
        <v>0</v>
      </c>
      <c r="Q21" s="22">
        <f t="shared" si="3"/>
        <v>0</v>
      </c>
      <c r="R21" s="23">
        <f t="shared" si="9"/>
        <v>0</v>
      </c>
      <c r="S21" s="21">
        <v>1</v>
      </c>
      <c r="T21" s="22">
        <f t="shared" si="4"/>
        <v>1</v>
      </c>
      <c r="U21" s="23">
        <f t="shared" si="12"/>
        <v>0</v>
      </c>
      <c r="V21" s="82"/>
      <c r="W21" s="83"/>
      <c r="X21" s="38"/>
      <c r="Y21" s="82"/>
      <c r="Z21" s="83"/>
      <c r="AA21" s="38"/>
      <c r="AB21" s="81"/>
    </row>
    <row r="22" spans="1:30" x14ac:dyDescent="0.3">
      <c r="A22" s="24"/>
      <c r="B22" s="19"/>
      <c r="C22" s="27"/>
      <c r="D22" s="21"/>
      <c r="E22" s="21"/>
      <c r="F22" s="23"/>
      <c r="G22" s="21"/>
      <c r="H22" s="21"/>
      <c r="I22" s="20"/>
      <c r="J22" s="21"/>
      <c r="K22" s="21"/>
      <c r="L22" s="20"/>
      <c r="M22" s="21"/>
      <c r="N22" s="21"/>
      <c r="O22" s="20"/>
      <c r="P22" s="21"/>
      <c r="Q22" s="21"/>
      <c r="R22" s="20"/>
      <c r="S22" s="21"/>
      <c r="T22" s="21"/>
      <c r="U22" s="20"/>
      <c r="V22" s="82"/>
      <c r="W22" s="82"/>
      <c r="X22" s="76"/>
      <c r="Y22" s="82"/>
      <c r="Z22" s="82"/>
      <c r="AA22" s="76"/>
      <c r="AB22" s="81"/>
    </row>
    <row r="23" spans="1:30" x14ac:dyDescent="0.3">
      <c r="A23" s="24"/>
      <c r="B23" s="19" t="s">
        <v>120</v>
      </c>
      <c r="C23" s="28">
        <f>SUM(C5:C22)</f>
        <v>0</v>
      </c>
      <c r="D23" s="21"/>
      <c r="E23" s="21"/>
      <c r="F23" s="25"/>
      <c r="G23" s="21"/>
      <c r="H23" s="21"/>
      <c r="I23" s="29"/>
      <c r="J23" s="21"/>
      <c r="K23" s="21"/>
      <c r="L23" s="29"/>
      <c r="M23" s="21"/>
      <c r="N23" s="21"/>
      <c r="O23" s="29"/>
      <c r="P23" s="21"/>
      <c r="Q23" s="21"/>
      <c r="R23" s="29"/>
      <c r="S23" s="21"/>
      <c r="T23" s="21"/>
      <c r="U23" s="29"/>
      <c r="V23" s="78"/>
      <c r="W23" s="78"/>
      <c r="X23" s="78"/>
      <c r="Y23" s="78"/>
      <c r="Z23" s="78"/>
      <c r="AA23" s="78"/>
      <c r="AB23" s="81"/>
    </row>
    <row r="24" spans="1:30" ht="15" thickBot="1" x14ac:dyDescent="0.35">
      <c r="A24" s="31"/>
      <c r="B24" s="32" t="s">
        <v>121</v>
      </c>
      <c r="C24" s="33"/>
      <c r="D24" s="34"/>
      <c r="E24" s="34"/>
      <c r="F24" s="35">
        <f>SUM(F5:F23)</f>
        <v>0</v>
      </c>
      <c r="G24" s="30"/>
      <c r="H24" s="30"/>
      <c r="I24" s="85">
        <f>SUM(I7:I23)</f>
        <v>0</v>
      </c>
      <c r="J24" s="30"/>
      <c r="K24" s="30"/>
      <c r="L24" s="85">
        <f>SUM(L7:L23)</f>
        <v>0</v>
      </c>
      <c r="M24" s="30"/>
      <c r="N24" s="30"/>
      <c r="O24" s="85">
        <f>SUM(O7:O23)</f>
        <v>0</v>
      </c>
      <c r="P24" s="30"/>
      <c r="Q24" s="30"/>
      <c r="R24" s="85">
        <f>SUM(R7:R23)</f>
        <v>0</v>
      </c>
      <c r="S24" s="30"/>
      <c r="T24" s="30"/>
      <c r="U24" s="85">
        <f>SUM(U7:U23)</f>
        <v>0</v>
      </c>
      <c r="V24" s="78"/>
      <c r="W24" s="78"/>
      <c r="X24" s="79"/>
      <c r="Y24" s="78"/>
      <c r="Z24" s="78"/>
      <c r="AA24" s="79"/>
      <c r="AB24" s="81"/>
    </row>
    <row r="25" spans="1:30" x14ac:dyDescent="0.3">
      <c r="A25" s="43"/>
      <c r="B25" s="43"/>
      <c r="C25" s="43"/>
      <c r="D25" s="43"/>
      <c r="E25" s="43"/>
      <c r="F25" s="43"/>
      <c r="J25" s="81"/>
      <c r="K25" s="81"/>
      <c r="L25" s="81"/>
      <c r="M25" s="81"/>
      <c r="N25" s="81"/>
      <c r="O25" s="81"/>
      <c r="P25" s="81"/>
      <c r="Q25" s="81"/>
      <c r="R25" s="81"/>
      <c r="S25" s="81"/>
      <c r="T25" s="81"/>
      <c r="U25" s="81"/>
      <c r="V25" s="81"/>
      <c r="W25" s="81"/>
      <c r="X25" s="81"/>
      <c r="Y25" s="81"/>
      <c r="Z25" s="81"/>
      <c r="AA25" s="81"/>
      <c r="AB25" s="81"/>
    </row>
    <row r="26" spans="1:30" x14ac:dyDescent="0.3">
      <c r="A26" s="44"/>
      <c r="B26" s="44"/>
      <c r="C26" s="44"/>
      <c r="D26" s="44"/>
      <c r="E26" s="44"/>
      <c r="F26" s="44"/>
      <c r="I26" s="48"/>
      <c r="J26" s="81"/>
      <c r="K26" s="81"/>
      <c r="L26" s="81"/>
      <c r="M26" s="81"/>
      <c r="N26" s="81"/>
      <c r="O26" s="81"/>
      <c r="P26" s="81"/>
      <c r="Q26" s="81"/>
      <c r="R26" s="81"/>
      <c r="S26" s="81"/>
      <c r="T26" s="81"/>
      <c r="U26" s="81"/>
      <c r="V26" s="81"/>
      <c r="W26" s="81"/>
      <c r="X26" s="81"/>
      <c r="Y26" s="81"/>
      <c r="Z26" s="81"/>
      <c r="AA26" s="81"/>
      <c r="AB26" s="81"/>
    </row>
    <row r="27" spans="1:30" x14ac:dyDescent="0.3">
      <c r="A27" s="44"/>
      <c r="B27" s="44"/>
      <c r="C27" s="44"/>
      <c r="D27" s="44"/>
      <c r="E27" s="44"/>
      <c r="F27" s="44"/>
      <c r="I27" s="42"/>
      <c r="J27" s="81"/>
      <c r="K27" s="37"/>
      <c r="L27" s="81"/>
      <c r="M27" s="81"/>
      <c r="N27" s="81"/>
      <c r="O27" s="81"/>
      <c r="P27" s="81"/>
      <c r="Q27" s="81"/>
      <c r="R27" s="81"/>
      <c r="S27" s="81"/>
      <c r="T27" s="81"/>
      <c r="U27" s="81"/>
      <c r="V27" s="81"/>
      <c r="W27" s="81"/>
      <c r="X27" s="81"/>
      <c r="Y27" s="81"/>
      <c r="Z27" s="81"/>
      <c r="AA27" s="81"/>
      <c r="AB27" s="81"/>
    </row>
    <row r="28" spans="1:30" x14ac:dyDescent="0.3">
      <c r="A28" s="44"/>
      <c r="B28" s="44"/>
      <c r="C28" s="183" t="s">
        <v>127</v>
      </c>
      <c r="D28" s="183"/>
      <c r="E28" s="183"/>
      <c r="F28" s="183"/>
      <c r="G28" s="183"/>
      <c r="H28" s="183"/>
      <c r="I28" s="37"/>
      <c r="J28" s="81"/>
      <c r="K28" s="37"/>
      <c r="L28" s="47"/>
      <c r="M28" s="81"/>
      <c r="N28" s="81"/>
      <c r="O28" s="81"/>
      <c r="P28" s="81"/>
      <c r="Q28" s="81"/>
      <c r="R28" s="81"/>
      <c r="S28" s="81"/>
      <c r="T28" s="81"/>
      <c r="U28" s="81"/>
      <c r="V28" s="81"/>
      <c r="W28" s="81"/>
      <c r="X28" s="81"/>
      <c r="Y28" s="81"/>
      <c r="Z28" s="81"/>
      <c r="AA28" s="81"/>
      <c r="AB28" s="81"/>
    </row>
    <row r="29" spans="1:30" x14ac:dyDescent="0.3">
      <c r="C29" s="183"/>
      <c r="D29" s="183"/>
      <c r="E29" s="183"/>
      <c r="F29" s="183"/>
      <c r="G29" s="183"/>
      <c r="H29" s="183"/>
      <c r="J29" s="44"/>
      <c r="K29" s="44"/>
      <c r="L29" s="47"/>
      <c r="M29" s="44"/>
      <c r="N29" s="44"/>
      <c r="O29" s="44"/>
    </row>
    <row r="30" spans="1:30" x14ac:dyDescent="0.3">
      <c r="C30" s="183"/>
      <c r="D30" s="183"/>
      <c r="E30" s="183"/>
      <c r="F30" s="183"/>
      <c r="G30" s="183"/>
      <c r="H30" s="183"/>
      <c r="J30" s="44"/>
      <c r="K30" s="44"/>
      <c r="L30" s="47"/>
      <c r="M30" s="44"/>
      <c r="N30" s="44"/>
      <c r="O30" s="44"/>
    </row>
    <row r="31" spans="1:30" x14ac:dyDescent="0.3">
      <c r="C31" s="183"/>
      <c r="D31" s="183"/>
      <c r="E31" s="183"/>
      <c r="F31" s="183"/>
      <c r="G31" s="183"/>
      <c r="H31" s="183"/>
      <c r="J31" s="44"/>
      <c r="K31" s="44"/>
      <c r="L31" s="44"/>
      <c r="M31" s="44"/>
      <c r="N31" s="44"/>
      <c r="O31" s="44"/>
    </row>
    <row r="32" spans="1:30" x14ac:dyDescent="0.3">
      <c r="C32" s="183"/>
      <c r="D32" s="183"/>
      <c r="E32" s="183"/>
      <c r="F32" s="183"/>
      <c r="G32" s="183"/>
      <c r="H32" s="183"/>
      <c r="J32" s="44"/>
      <c r="K32" s="44"/>
      <c r="L32" s="44"/>
      <c r="M32" s="44"/>
      <c r="N32" s="44"/>
      <c r="O32" s="44"/>
    </row>
    <row r="33" spans="3:15" x14ac:dyDescent="0.3">
      <c r="C33" s="183"/>
      <c r="D33" s="183"/>
      <c r="E33" s="183"/>
      <c r="F33" s="183"/>
      <c r="G33" s="183"/>
      <c r="H33" s="183"/>
      <c r="J33" s="44"/>
      <c r="K33" s="44"/>
      <c r="L33" s="44"/>
      <c r="M33" s="44"/>
      <c r="N33" s="44"/>
      <c r="O33" s="44"/>
    </row>
    <row r="34" spans="3:15" x14ac:dyDescent="0.3">
      <c r="C34" s="183"/>
      <c r="D34" s="183"/>
      <c r="E34" s="183"/>
      <c r="F34" s="183"/>
      <c r="G34" s="183"/>
      <c r="H34" s="183"/>
      <c r="J34" s="44"/>
      <c r="K34" s="44"/>
      <c r="L34" s="44"/>
      <c r="M34" s="44"/>
      <c r="N34" s="44"/>
      <c r="O34" s="44"/>
    </row>
    <row r="35" spans="3:15" x14ac:dyDescent="0.3">
      <c r="J35" s="44"/>
      <c r="K35" s="44"/>
      <c r="L35" s="44"/>
      <c r="M35" s="44"/>
      <c r="N35" s="44"/>
      <c r="O35" s="44"/>
    </row>
    <row r="40" spans="3:15" x14ac:dyDescent="0.3">
      <c r="E40" s="44"/>
      <c r="F40" s="44"/>
      <c r="G40" s="44"/>
      <c r="H40" s="44"/>
      <c r="I40" s="44"/>
      <c r="J40" s="44"/>
    </row>
    <row r="41" spans="3:15" x14ac:dyDescent="0.3">
      <c r="E41" s="44"/>
      <c r="F41" s="44"/>
      <c r="G41" s="44"/>
      <c r="H41" s="44"/>
      <c r="I41" s="44"/>
      <c r="J41" s="44"/>
    </row>
    <row r="42" spans="3:15" x14ac:dyDescent="0.3">
      <c r="E42" s="44"/>
      <c r="F42" s="44"/>
      <c r="G42" s="44"/>
      <c r="H42" s="44"/>
      <c r="I42" s="44"/>
      <c r="J42" s="44"/>
    </row>
    <row r="43" spans="3:15" x14ac:dyDescent="0.3">
      <c r="E43" s="44"/>
      <c r="F43" s="44"/>
      <c r="G43" s="44"/>
      <c r="H43" s="44"/>
      <c r="I43" s="44"/>
      <c r="J43" s="44"/>
    </row>
    <row r="44" spans="3:15" x14ac:dyDescent="0.3">
      <c r="E44" s="44"/>
      <c r="F44" s="44"/>
      <c r="G44" s="44"/>
      <c r="H44" s="44"/>
      <c r="I44" s="44"/>
      <c r="J44" s="44"/>
    </row>
    <row r="45" spans="3:15" x14ac:dyDescent="0.3">
      <c r="E45" s="44"/>
      <c r="F45" s="44"/>
      <c r="G45" s="44"/>
      <c r="H45" s="44"/>
      <c r="I45" s="44"/>
      <c r="J45" s="44"/>
    </row>
    <row r="46" spans="3:15" x14ac:dyDescent="0.3">
      <c r="E46" s="44"/>
      <c r="F46" s="44"/>
      <c r="G46" s="44"/>
      <c r="H46" s="44"/>
      <c r="I46" s="44"/>
      <c r="J46" s="44"/>
    </row>
  </sheetData>
  <mergeCells count="10">
    <mergeCell ref="A2:I2"/>
    <mergeCell ref="C28:H34"/>
    <mergeCell ref="S3:U3"/>
    <mergeCell ref="V3:X3"/>
    <mergeCell ref="Y3:AA3"/>
    <mergeCell ref="D3:F3"/>
    <mergeCell ref="G3:I3"/>
    <mergeCell ref="J3:L3"/>
    <mergeCell ref="M3:O3"/>
    <mergeCell ref="P3:R3"/>
  </mergeCells>
  <pageMargins left="0.39370078740157483" right="0.39370078740157483" top="0.59055118110236227" bottom="0.59055118110236227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Indianara</dc:creator>
  <cp:lastModifiedBy>Luiz Gustavo Parmeggiani</cp:lastModifiedBy>
  <cp:lastPrinted>2021-11-18T13:26:46Z</cp:lastPrinted>
  <dcterms:created xsi:type="dcterms:W3CDTF">2021-09-09T17:27:16Z</dcterms:created>
  <dcterms:modified xsi:type="dcterms:W3CDTF">2022-02-01T16:59:36Z</dcterms:modified>
</cp:coreProperties>
</file>